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49D58E74-D463-443D-9DDD-5103D1A4DDAD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2-03生活保護の状況" sheetId="1" r:id="rId1"/>
  </sheets>
  <definedNames>
    <definedName name="_xlnm.Print_Area" localSheetId="0">'12-03生活保護の状況'!$A$1:$AG$43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" i="1" l="1"/>
  <c r="Z39" i="1"/>
  <c r="W39" i="1"/>
  <c r="N39" i="1"/>
  <c r="K39" i="1"/>
  <c r="H39" i="1"/>
  <c r="AF35" i="1"/>
  <c r="AE35" i="1"/>
  <c r="AD35" i="1"/>
  <c r="AB35" i="1"/>
  <c r="AB11" i="1" s="1"/>
  <c r="AA35" i="1"/>
  <c r="AA11" i="1" s="1"/>
  <c r="Y35" i="1"/>
  <c r="X35" i="1"/>
  <c r="V35" i="1"/>
  <c r="U35" i="1"/>
  <c r="S35" i="1"/>
  <c r="R35" i="1"/>
  <c r="P35" i="1"/>
  <c r="P11" i="1" s="1"/>
  <c r="O35" i="1"/>
  <c r="O11" i="1" s="1"/>
  <c r="M35" i="1"/>
  <c r="L35" i="1"/>
  <c r="J35" i="1"/>
  <c r="I35" i="1"/>
  <c r="G35" i="1"/>
  <c r="F35" i="1"/>
  <c r="D35" i="1"/>
  <c r="D11" i="1" s="1"/>
  <c r="C35" i="1"/>
  <c r="C11" i="1" s="1"/>
  <c r="AF34" i="1"/>
  <c r="AE34" i="1"/>
  <c r="AD34" i="1"/>
  <c r="AC34" i="1"/>
  <c r="AB34" i="1"/>
  <c r="AA34" i="1"/>
  <c r="Z34" i="1"/>
  <c r="Y34" i="1"/>
  <c r="X34" i="1"/>
  <c r="W34" i="1"/>
  <c r="V34" i="1"/>
  <c r="V10" i="1" s="1"/>
  <c r="U34" i="1"/>
  <c r="U10" i="1" s="1"/>
  <c r="T34" i="1"/>
  <c r="S34" i="1"/>
  <c r="R34" i="1"/>
  <c r="Q34" i="1"/>
  <c r="P34" i="1"/>
  <c r="O34" i="1"/>
  <c r="N34" i="1"/>
  <c r="M34" i="1"/>
  <c r="L34" i="1"/>
  <c r="K34" i="1"/>
  <c r="J34" i="1"/>
  <c r="J10" i="1" s="1"/>
  <c r="I34" i="1"/>
  <c r="I10" i="1" s="1"/>
  <c r="H34" i="1"/>
  <c r="G34" i="1"/>
  <c r="F34" i="1"/>
  <c r="E34" i="1"/>
  <c r="D34" i="1"/>
  <c r="C34" i="1"/>
  <c r="AF33" i="1"/>
  <c r="AE33" i="1"/>
  <c r="AD33" i="1"/>
  <c r="AC33" i="1"/>
  <c r="AB33" i="1"/>
  <c r="AB9" i="1" s="1"/>
  <c r="AA33" i="1"/>
  <c r="AA9" i="1" s="1"/>
  <c r="Z33" i="1"/>
  <c r="Y33" i="1"/>
  <c r="X33" i="1"/>
  <c r="W33" i="1"/>
  <c r="V33" i="1"/>
  <c r="U33" i="1"/>
  <c r="T33" i="1"/>
  <c r="S33" i="1"/>
  <c r="R33" i="1"/>
  <c r="Q33" i="1"/>
  <c r="P33" i="1"/>
  <c r="P9" i="1" s="1"/>
  <c r="O33" i="1"/>
  <c r="O9" i="1" s="1"/>
  <c r="N33" i="1"/>
  <c r="M33" i="1"/>
  <c r="L33" i="1"/>
  <c r="K33" i="1"/>
  <c r="J33" i="1"/>
  <c r="I33" i="1"/>
  <c r="H33" i="1"/>
  <c r="G33" i="1"/>
  <c r="F33" i="1"/>
  <c r="E33" i="1"/>
  <c r="D33" i="1"/>
  <c r="D9" i="1" s="1"/>
  <c r="C33" i="1"/>
  <c r="C9" i="1" s="1"/>
  <c r="AC31" i="1"/>
  <c r="Z31" i="1"/>
  <c r="W31" i="1"/>
  <c r="T31" i="1"/>
  <c r="Q31" i="1"/>
  <c r="N31" i="1"/>
  <c r="K31" i="1"/>
  <c r="H31" i="1"/>
  <c r="E31" i="1"/>
  <c r="AC27" i="1"/>
  <c r="AC35" i="1" s="1"/>
  <c r="AC11" i="1" s="1"/>
  <c r="Z27" i="1"/>
  <c r="W27" i="1"/>
  <c r="T27" i="1"/>
  <c r="Q27" i="1"/>
  <c r="N27" i="1"/>
  <c r="K27" i="1"/>
  <c r="H27" i="1"/>
  <c r="E27" i="1"/>
  <c r="AC23" i="1"/>
  <c r="Z23" i="1"/>
  <c r="W23" i="1"/>
  <c r="T23" i="1"/>
  <c r="Q23" i="1"/>
  <c r="Q35" i="1" s="1"/>
  <c r="Q11" i="1" s="1"/>
  <c r="N23" i="1"/>
  <c r="K23" i="1"/>
  <c r="H23" i="1"/>
  <c r="E23" i="1"/>
  <c r="AC19" i="1"/>
  <c r="Z19" i="1"/>
  <c r="W19" i="1"/>
  <c r="W35" i="1" s="1"/>
  <c r="W11" i="1" s="1"/>
  <c r="T19" i="1"/>
  <c r="T35" i="1" s="1"/>
  <c r="T11" i="1" s="1"/>
  <c r="Q19" i="1"/>
  <c r="N19" i="1"/>
  <c r="K19" i="1"/>
  <c r="H19" i="1"/>
  <c r="H35" i="1" s="1"/>
  <c r="H11" i="1" s="1"/>
  <c r="E19" i="1"/>
  <c r="E35" i="1" s="1"/>
  <c r="E11" i="1" s="1"/>
  <c r="AC15" i="1"/>
  <c r="Z15" i="1"/>
  <c r="Z35" i="1" s="1"/>
  <c r="Z11" i="1" s="1"/>
  <c r="T15" i="1"/>
  <c r="Q15" i="1"/>
  <c r="N15" i="1"/>
  <c r="N35" i="1" s="1"/>
  <c r="N11" i="1" s="1"/>
  <c r="K15" i="1"/>
  <c r="K35" i="1" s="1"/>
  <c r="K11" i="1" s="1"/>
  <c r="H15" i="1"/>
  <c r="E15" i="1"/>
  <c r="AF11" i="1"/>
  <c r="AE11" i="1"/>
  <c r="AD11" i="1"/>
  <c r="Y11" i="1"/>
  <c r="X11" i="1"/>
  <c r="V11" i="1"/>
  <c r="U11" i="1"/>
  <c r="S11" i="1"/>
  <c r="R11" i="1"/>
  <c r="M11" i="1"/>
  <c r="L11" i="1"/>
  <c r="J11" i="1"/>
  <c r="I11" i="1"/>
  <c r="G11" i="1"/>
  <c r="F11" i="1"/>
  <c r="AF10" i="1"/>
  <c r="AE10" i="1"/>
  <c r="AD10" i="1"/>
  <c r="AC10" i="1"/>
  <c r="AB10" i="1"/>
  <c r="AA10" i="1"/>
  <c r="Z10" i="1"/>
  <c r="Y10" i="1"/>
  <c r="X10" i="1"/>
  <c r="W10" i="1"/>
  <c r="T10" i="1"/>
  <c r="S10" i="1"/>
  <c r="R10" i="1"/>
  <c r="Q10" i="1"/>
  <c r="P10" i="1"/>
  <c r="O10" i="1"/>
  <c r="N10" i="1"/>
  <c r="M10" i="1"/>
  <c r="L10" i="1"/>
  <c r="K10" i="1"/>
  <c r="H10" i="1"/>
  <c r="G10" i="1"/>
  <c r="F10" i="1"/>
  <c r="E10" i="1"/>
  <c r="D10" i="1"/>
  <c r="C10" i="1"/>
  <c r="AF9" i="1"/>
  <c r="AE9" i="1"/>
  <c r="AD9" i="1"/>
  <c r="AC9" i="1"/>
  <c r="Z9" i="1"/>
  <c r="Y9" i="1"/>
  <c r="X9" i="1"/>
  <c r="W9" i="1"/>
  <c r="V9" i="1"/>
  <c r="U9" i="1"/>
  <c r="T9" i="1"/>
  <c r="S9" i="1"/>
  <c r="R9" i="1"/>
  <c r="Q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<sst xmlns="http://schemas.openxmlformats.org/spreadsheetml/2006/main" count="87" uniqueCount="38">
  <si>
    <t>(3)生活保護の状況</t>
    <rPh sb="3" eb="5">
      <t>セイカツ</t>
    </rPh>
    <rPh sb="5" eb="7">
      <t>ホゴ</t>
    </rPh>
    <rPh sb="8" eb="10">
      <t>ジョウキョウ</t>
    </rPh>
    <phoneticPr fontId="2"/>
  </si>
  <si>
    <t>福祉事務所別</t>
    <rPh sb="0" eb="1">
      <t>フク</t>
    </rPh>
    <rPh sb="1" eb="2">
      <t>サイワイ</t>
    </rPh>
    <rPh sb="2" eb="4">
      <t>ジム</t>
    </rPh>
    <rPh sb="4" eb="5">
      <t>ショ</t>
    </rPh>
    <rPh sb="5" eb="6">
      <t>ベツ</t>
    </rPh>
    <phoneticPr fontId="2"/>
  </si>
  <si>
    <t>年度</t>
    <rPh sb="0" eb="2">
      <t>ネンド</t>
    </rPh>
    <phoneticPr fontId="2"/>
  </si>
  <si>
    <t>総　　　　　数</t>
    <rPh sb="0" eb="7">
      <t>ソウスウ</t>
    </rPh>
    <phoneticPr fontId="2"/>
  </si>
  <si>
    <t>生　活　扶　助</t>
    <rPh sb="0" eb="3">
      <t>セイカツ</t>
    </rPh>
    <rPh sb="4" eb="7">
      <t>フジョ</t>
    </rPh>
    <phoneticPr fontId="2"/>
  </si>
  <si>
    <t>住　宅　扶　助</t>
    <rPh sb="0" eb="3">
      <t>ジュウタク</t>
    </rPh>
    <rPh sb="4" eb="7">
      <t>フジョ</t>
    </rPh>
    <phoneticPr fontId="2"/>
  </si>
  <si>
    <t>教　育　扶　助</t>
    <rPh sb="0" eb="3">
      <t>キョウイク</t>
    </rPh>
    <rPh sb="4" eb="7">
      <t>フジョ</t>
    </rPh>
    <phoneticPr fontId="2"/>
  </si>
  <si>
    <t>介　護　扶　助</t>
    <rPh sb="0" eb="3">
      <t>カイゴ</t>
    </rPh>
    <rPh sb="4" eb="7">
      <t>フジョ</t>
    </rPh>
    <phoneticPr fontId="2"/>
  </si>
  <si>
    <t>医　療　扶　助</t>
    <rPh sb="0" eb="3">
      <t>イリョウ</t>
    </rPh>
    <rPh sb="4" eb="7">
      <t>フジョ</t>
    </rPh>
    <phoneticPr fontId="2"/>
  </si>
  <si>
    <t>出　産　扶　助</t>
    <rPh sb="0" eb="3">
      <t>シュッサン</t>
    </rPh>
    <rPh sb="4" eb="7">
      <t>フジョ</t>
    </rPh>
    <phoneticPr fontId="2"/>
  </si>
  <si>
    <t>生　業　扶　助</t>
    <rPh sb="0" eb="3">
      <t>セイギョウ</t>
    </rPh>
    <rPh sb="4" eb="7">
      <t>フジョ</t>
    </rPh>
    <phoneticPr fontId="2"/>
  </si>
  <si>
    <t>葬　祭　扶　助</t>
    <rPh sb="0" eb="3">
      <t>ソウサイ</t>
    </rPh>
    <rPh sb="4" eb="7">
      <t>フジョ</t>
    </rPh>
    <phoneticPr fontId="2"/>
  </si>
  <si>
    <t>実世帯</t>
    <rPh sb="0" eb="1">
      <t>ジツ</t>
    </rPh>
    <rPh sb="1" eb="3">
      <t>セタイ</t>
    </rPh>
    <phoneticPr fontId="2"/>
  </si>
  <si>
    <t>実人員</t>
    <rPh sb="0" eb="1">
      <t>ジツ</t>
    </rPh>
    <rPh sb="1" eb="3">
      <t>ジンイン</t>
    </rPh>
    <phoneticPr fontId="2"/>
  </si>
  <si>
    <t>保護費</t>
    <rPh sb="0" eb="3">
      <t>ホゴヒ</t>
    </rPh>
    <phoneticPr fontId="2"/>
  </si>
  <si>
    <t>世帯</t>
    <rPh sb="0" eb="2">
      <t>セタイ</t>
    </rPh>
    <phoneticPr fontId="2"/>
  </si>
  <si>
    <t>人員</t>
    <rPh sb="0" eb="2">
      <t>ジンイン</t>
    </rPh>
    <phoneticPr fontId="2"/>
  </si>
  <si>
    <t xml:space="preserve"> 　知多福祉事務所は阿久比町、東浦町、南知多町、美浜町、武豊町の５町から組織されている。</t>
    <phoneticPr fontId="2"/>
  </si>
  <si>
    <t>注）各年度１か月あたりの平均を掲載。</t>
    <rPh sb="0" eb="1">
      <t>チュウ</t>
    </rPh>
    <rPh sb="2" eb="5">
      <t>カクネンド</t>
    </rPh>
    <rPh sb="7" eb="8">
      <t>ゲツ</t>
    </rPh>
    <rPh sb="12" eb="14">
      <t>ヘイキン</t>
    </rPh>
    <rPh sb="15" eb="17">
      <t>ケイサイ</t>
    </rPh>
    <phoneticPr fontId="2"/>
  </si>
  <si>
    <t>（世帯）</t>
    <rPh sb="1" eb="3">
      <t>セタイ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</si>
  <si>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</si>
  <si>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</si>
  <si>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</si>
  <si>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</si>
  <si>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愛知県福祉局福祉部地域福祉課</t>
    <phoneticPr fontId="2"/>
  </si>
  <si>
    <t>〈資料〉　</t>
    <phoneticPr fontId="2"/>
  </si>
  <si>
    <t>保護施設事務費及び委託事務費</t>
    <rPh sb="0" eb="2">
      <t>ホゴ</t>
    </rPh>
    <rPh sb="2" eb="4">
      <t>シセツ</t>
    </rPh>
    <rPh sb="4" eb="6">
      <t>ジム</t>
    </rPh>
    <rPh sb="6" eb="7">
      <t>ヒ</t>
    </rPh>
    <rPh sb="7" eb="8">
      <t>オヨ</t>
    </rPh>
    <rPh sb="9" eb="11">
      <t>イタク</t>
    </rPh>
    <rPh sb="11" eb="14">
      <t>ジムヒ</t>
    </rPh>
    <phoneticPr fontId="2"/>
  </si>
  <si>
    <t>令和3年度～令和5年度刊愛知県統計年鑑</t>
    <phoneticPr fontId="2"/>
  </si>
  <si>
    <t>72　福　　祉</t>
    <rPh sb="3" eb="4">
      <t>フク</t>
    </rPh>
    <rPh sb="6" eb="7">
      <t>サイワイ</t>
    </rPh>
    <phoneticPr fontId="2"/>
  </si>
  <si>
    <t>福　　祉　73</t>
    <phoneticPr fontId="2"/>
  </si>
  <si>
    <t>総数</t>
  </si>
  <si>
    <t>半田市</t>
  </si>
  <si>
    <t>常滑市</t>
  </si>
  <si>
    <t>東海市</t>
  </si>
  <si>
    <t>大府市</t>
  </si>
  <si>
    <t>知多市</t>
  </si>
  <si>
    <t>５市合計</t>
  </si>
  <si>
    <t>知　　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</si>
</sst>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38" fontId="1" fillId="0" borderId="0" xfId="1" applyFont="1" applyFill="1" applyAlignment="1">
      <alignment vertical="center"/>
    </xf>
    <xf numFmtId="38" fontId="1" fillId="0" borderId="1" xfId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Alignment="1">
      <alignment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right" vertical="center" shrinkToFit="1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>
      <alignment horizontal="center" vertical="center" wrapText="1"/>
    </xf>
    <xf numFmtId="38" fontId="1" fillId="0" borderId="6" xfId="1" applyFont="1" applyFill="1" applyBorder="1" applyAlignment="1">
      <alignment horizontal="center" vertical="center" wrapText="1"/>
    </xf>
    <xf numFmtId="38" fontId="1" fillId="0" borderId="7" xfId="1" applyFont="1" applyFill="1" applyBorder="1" applyAlignment="1">
      <alignment horizontal="center" vertical="center" wrapText="1"/>
    </xf>
    <xf numFmtId="38" fontId="1" fillId="0" borderId="8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right" vertical="center" wrapText="1"/>
    </xf>
    <xf numFmtId="38" fontId="3" fillId="0" borderId="9" xfId="1" applyFont="1" applyFill="1" applyBorder="1" applyAlignment="1">
      <alignment horizontal="distributed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3" fillId="0" borderId="11" xfId="1" applyFont="1" applyFill="1" applyBorder="1" applyAlignment="1">
      <alignment horizontal="distributed" vertical="center"/>
    </xf>
    <xf numFmtId="38" fontId="3" fillId="0" borderId="12" xfId="1" applyFont="1" applyFill="1" applyBorder="1" applyAlignment="1">
      <alignment horizontal="center" vertical="center"/>
    </xf>
    <xf numFmtId="38" fontId="1" fillId="0" borderId="13" xfId="1" applyFont="1" applyFill="1" applyBorder="1" applyAlignment="1">
      <alignment horizontal="right" vertical="center"/>
    </xf>
    <xf numFmtId="38" fontId="1" fillId="0" borderId="13" xfId="1" applyFont="1" applyFill="1" applyBorder="1" applyAlignment="1">
      <alignment horizontal="right" vertical="center" shrinkToFit="1"/>
    </xf>
    <xf numFmtId="38" fontId="1" fillId="0" borderId="14" xfId="1" applyFont="1" applyFill="1" applyBorder="1" applyAlignment="1">
      <alignment vertical="center"/>
    </xf>
    <xf numFmtId="38" fontId="1" fillId="0" borderId="9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3" fillId="2" borderId="0" xfId="1" applyFont="1" applyFill="1" applyAlignment="1">
      <alignment horizontal="left" vertical="center"/>
    </xf>
    <xf numFmtId="38" fontId="3" fillId="2" borderId="0" xfId="1" applyFont="1" applyFill="1" applyAlignment="1">
      <alignment horizontal="center" vertical="center"/>
    </xf>
    <xf numFmtId="38" fontId="3" fillId="2" borderId="0" xfId="1" applyFont="1" applyFill="1" applyAlignment="1">
      <alignment vertical="center"/>
    </xf>
    <xf numFmtId="38" fontId="3" fillId="2" borderId="0" xfId="1" applyFont="1" applyFill="1" applyAlignment="1">
      <alignment vertical="center" shrinkToFit="1"/>
    </xf>
    <xf numFmtId="38" fontId="3" fillId="2" borderId="0" xfId="1" applyFont="1" applyFill="1" applyAlignment="1" applyProtection="1">
      <alignment horizontal="right" vertical="center"/>
    </xf>
    <xf numFmtId="38" fontId="3" fillId="2" borderId="0" xfId="1" applyFont="1" applyFill="1" applyAlignment="1">
      <alignment horizontal="right" vertical="center"/>
    </xf>
    <xf numFmtId="38" fontId="6" fillId="2" borderId="0" xfId="1" applyFont="1" applyFill="1" applyAlignment="1">
      <alignment horizontal="left" vertical="center"/>
    </xf>
    <xf numFmtId="38" fontId="7" fillId="2" borderId="0" xfId="1" applyFont="1" applyFill="1" applyAlignment="1">
      <alignment vertical="center"/>
    </xf>
    <xf numFmtId="38" fontId="8" fillId="2" borderId="0" xfId="1" applyFont="1" applyFill="1" applyAlignment="1">
      <alignment vertical="center"/>
    </xf>
    <xf numFmtId="38" fontId="9" fillId="2" borderId="0" xfId="1" applyFont="1" applyFill="1" applyAlignment="1">
      <alignment vertical="center"/>
    </xf>
    <xf numFmtId="38" fontId="7" fillId="2" borderId="0" xfId="1" applyFont="1" applyFill="1" applyAlignment="1">
      <alignment vertical="center" shrinkToFit="1"/>
    </xf>
    <xf numFmtId="38" fontId="7" fillId="0" borderId="0" xfId="1" applyFont="1" applyFill="1" applyAlignment="1">
      <alignment vertical="center"/>
    </xf>
    <xf numFmtId="38" fontId="7" fillId="2" borderId="0" xfId="1" applyFont="1" applyFill="1" applyAlignment="1">
      <alignment horizontal="left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 shrinkToFit="1"/>
    </xf>
    <xf numFmtId="176" fontId="1" fillId="0" borderId="1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vertical="center" shrinkToFit="1"/>
    </xf>
    <xf numFmtId="176" fontId="1" fillId="0" borderId="0" xfId="1" applyNumberFormat="1" applyFont="1" applyFill="1" applyBorder="1" applyAlignment="1" applyProtection="1">
      <alignment horizontal="right" vertical="center"/>
      <protection locked="0"/>
    </xf>
    <xf numFmtId="176" fontId="1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1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 shrinkToFit="1"/>
    </xf>
    <xf numFmtId="38" fontId="1" fillId="0" borderId="17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distributed" vertical="center" wrapText="1"/>
    </xf>
    <xf numFmtId="38" fontId="5" fillId="0" borderId="9" xfId="1" applyFont="1" applyFill="1" applyBorder="1" applyAlignment="1">
      <alignment horizontal="distributed" vertical="center" wrapText="1"/>
    </xf>
    <xf numFmtId="38" fontId="5" fillId="0" borderId="22" xfId="1" applyFont="1" applyFill="1" applyBorder="1" applyAlignment="1">
      <alignment horizontal="distributed" vertical="center" wrapText="1"/>
    </xf>
    <xf numFmtId="38" fontId="4" fillId="0" borderId="15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4" fillId="0" borderId="18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showGridLines="0" tabSelected="1" zoomScaleNormal="100" zoomScaleSheetLayoutView="94" workbookViewId="0"/>
  </sheetViews>
  <sheetFormatPr defaultColWidth="8" defaultRowHeight="20.100000000000001" customHeight="1" x14ac:dyDescent="0.15"/>
  <cols>
    <col min="1" max="1" width="11.25" style="31" customWidth="1"/>
    <col min="2" max="2" width="6" style="31" customWidth="1"/>
    <col min="3" max="3" width="6.25" style="32" customWidth="1"/>
    <col min="4" max="4" width="6.375" style="32" customWidth="1"/>
    <col min="5" max="5" width="8" style="32" customWidth="1"/>
    <col min="6" max="6" width="7.25" style="32" bestFit="1" customWidth="1"/>
    <col min="7" max="7" width="6.375" style="32" customWidth="1"/>
    <col min="8" max="8" width="8.5" style="32" bestFit="1" customWidth="1"/>
    <col min="9" max="9" width="7.25" style="32" bestFit="1" customWidth="1"/>
    <col min="10" max="10" width="6.5" style="32" bestFit="1" customWidth="1"/>
    <col min="11" max="11" width="8.375" style="32" customWidth="1"/>
    <col min="12" max="12" width="5.375" style="32" customWidth="1"/>
    <col min="13" max="13" width="5.625" style="32" customWidth="1"/>
    <col min="14" max="14" width="7.125" style="32" customWidth="1"/>
    <col min="15" max="15" width="5.625" style="32" customWidth="1"/>
    <col min="16" max="16" width="5.25" style="32" customWidth="1"/>
    <col min="17" max="17" width="7.375" style="33" customWidth="1"/>
    <col min="18" max="19" width="6.625" style="32" customWidth="1"/>
    <col min="20" max="20" width="8" style="33" customWidth="1"/>
    <col min="21" max="21" width="5.625" style="32" customWidth="1"/>
    <col min="22" max="22" width="4.375" style="32" customWidth="1"/>
    <col min="23" max="23" width="6.25" style="32" customWidth="1"/>
    <col min="24" max="24" width="5.875" style="32" customWidth="1"/>
    <col min="25" max="25" width="4.25" style="32" customWidth="1"/>
    <col min="26" max="26" width="6.25" style="32" customWidth="1"/>
    <col min="27" max="27" width="5.75" style="32" customWidth="1"/>
    <col min="28" max="28" width="5" style="32" customWidth="1"/>
    <col min="29" max="29" width="5.875" style="33" customWidth="1"/>
    <col min="30" max="32" width="6.375" style="32" customWidth="1"/>
    <col min="33" max="33" width="3.25" style="3" customWidth="1"/>
    <col min="34" max="16384" width="8" style="3"/>
  </cols>
  <sheetData>
    <row r="1" spans="1:33" ht="14.25" customHeight="1" x14ac:dyDescent="0.15">
      <c r="A1" s="30" t="s">
        <v>28</v>
      </c>
      <c r="AE1" s="34"/>
      <c r="AF1" s="35" t="s">
        <v>29</v>
      </c>
    </row>
    <row r="2" spans="1:33" ht="14.25" customHeight="1" x14ac:dyDescent="0.15">
      <c r="A2" s="30"/>
    </row>
    <row r="3" spans="1:33" s="41" customFormat="1" ht="21" x14ac:dyDescent="0.15">
      <c r="A3" s="36" t="s">
        <v>0</v>
      </c>
      <c r="B3" s="31"/>
      <c r="C3" s="37"/>
      <c r="D3" s="38"/>
      <c r="E3" s="39"/>
      <c r="F3" s="38"/>
      <c r="G3" s="38"/>
      <c r="H3" s="38"/>
      <c r="I3" s="38"/>
      <c r="J3" s="38"/>
      <c r="K3" s="38"/>
      <c r="L3" s="38"/>
      <c r="M3" s="38"/>
      <c r="N3" s="38"/>
      <c r="O3" s="37"/>
      <c r="P3" s="37"/>
      <c r="Q3" s="40"/>
      <c r="R3" s="37"/>
      <c r="S3" s="37"/>
      <c r="T3" s="40"/>
      <c r="U3" s="37"/>
      <c r="V3" s="37"/>
      <c r="W3" s="37"/>
      <c r="X3" s="37"/>
      <c r="Y3" s="37"/>
      <c r="Z3" s="37"/>
      <c r="AA3" s="37"/>
      <c r="AB3" s="37"/>
      <c r="AC3" s="40"/>
      <c r="AD3" s="37"/>
      <c r="AE3" s="37"/>
      <c r="AF3" s="37"/>
    </row>
    <row r="4" spans="1:33" s="41" customFormat="1" ht="14.25" customHeight="1" thickBot="1" x14ac:dyDescent="0.2">
      <c r="A4" s="42"/>
      <c r="B4" s="31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0"/>
      <c r="R4" s="37"/>
      <c r="S4" s="37"/>
      <c r="T4" s="40"/>
      <c r="U4" s="37"/>
      <c r="V4" s="37"/>
      <c r="W4" s="37"/>
      <c r="X4" s="37"/>
      <c r="Y4" s="37"/>
      <c r="Z4" s="37"/>
      <c r="AA4" s="37"/>
      <c r="AB4" s="37"/>
      <c r="AC4" s="40"/>
      <c r="AD4" s="37"/>
      <c r="AE4" s="35"/>
      <c r="AF4" s="37"/>
    </row>
    <row r="5" spans="1:33" ht="20.100000000000001" customHeight="1" x14ac:dyDescent="0.15">
      <c r="A5" s="60" t="s">
        <v>1</v>
      </c>
      <c r="B5" s="57" t="s">
        <v>2</v>
      </c>
      <c r="C5" s="57" t="s">
        <v>3</v>
      </c>
      <c r="D5" s="57"/>
      <c r="E5" s="57"/>
      <c r="F5" s="57" t="s">
        <v>4</v>
      </c>
      <c r="G5" s="57"/>
      <c r="H5" s="57"/>
      <c r="I5" s="57" t="s">
        <v>5</v>
      </c>
      <c r="J5" s="57"/>
      <c r="K5" s="57"/>
      <c r="L5" s="57" t="s">
        <v>6</v>
      </c>
      <c r="M5" s="57"/>
      <c r="N5" s="57"/>
      <c r="O5" s="57" t="s">
        <v>7</v>
      </c>
      <c r="P5" s="57"/>
      <c r="Q5" s="57"/>
      <c r="R5" s="57" t="s">
        <v>8</v>
      </c>
      <c r="S5" s="57"/>
      <c r="T5" s="57"/>
      <c r="U5" s="57" t="s">
        <v>9</v>
      </c>
      <c r="V5" s="57"/>
      <c r="W5" s="57"/>
      <c r="X5" s="57" t="s">
        <v>10</v>
      </c>
      <c r="Y5" s="57"/>
      <c r="Z5" s="57"/>
      <c r="AA5" s="57" t="s">
        <v>11</v>
      </c>
      <c r="AB5" s="57"/>
      <c r="AC5" s="57"/>
      <c r="AD5" s="67" t="s">
        <v>26</v>
      </c>
      <c r="AE5" s="65" t="s">
        <v>22</v>
      </c>
      <c r="AF5" s="63" t="s">
        <v>23</v>
      </c>
    </row>
    <row r="6" spans="1:33" ht="20.100000000000001" customHeight="1" x14ac:dyDescent="0.15">
      <c r="A6" s="61"/>
      <c r="B6" s="58"/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14</v>
      </c>
      <c r="I6" s="10" t="s">
        <v>15</v>
      </c>
      <c r="J6" s="10" t="s">
        <v>16</v>
      </c>
      <c r="K6" s="10" t="s">
        <v>14</v>
      </c>
      <c r="L6" s="10" t="s">
        <v>15</v>
      </c>
      <c r="M6" s="10" t="s">
        <v>16</v>
      </c>
      <c r="N6" s="10" t="s">
        <v>14</v>
      </c>
      <c r="O6" s="10" t="s">
        <v>15</v>
      </c>
      <c r="P6" s="10" t="s">
        <v>16</v>
      </c>
      <c r="Q6" s="11" t="s">
        <v>14</v>
      </c>
      <c r="R6" s="10" t="s">
        <v>15</v>
      </c>
      <c r="S6" s="10" t="s">
        <v>16</v>
      </c>
      <c r="T6" s="11" t="s">
        <v>14</v>
      </c>
      <c r="U6" s="10" t="s">
        <v>15</v>
      </c>
      <c r="V6" s="10" t="s">
        <v>16</v>
      </c>
      <c r="W6" s="10" t="s">
        <v>14</v>
      </c>
      <c r="X6" s="10" t="s">
        <v>15</v>
      </c>
      <c r="Y6" s="10" t="s">
        <v>16</v>
      </c>
      <c r="Z6" s="10" t="s">
        <v>14</v>
      </c>
      <c r="AA6" s="10" t="s">
        <v>15</v>
      </c>
      <c r="AB6" s="10" t="s">
        <v>16</v>
      </c>
      <c r="AC6" s="11" t="s">
        <v>14</v>
      </c>
      <c r="AD6" s="68"/>
      <c r="AE6" s="66"/>
      <c r="AF6" s="64"/>
    </row>
    <row r="7" spans="1:33" ht="29.1" customHeight="1" x14ac:dyDescent="0.15">
      <c r="A7" s="62"/>
      <c r="B7" s="59"/>
      <c r="C7" s="29" t="s">
        <v>19</v>
      </c>
      <c r="D7" s="29" t="s">
        <v>20</v>
      </c>
      <c r="E7" s="29" t="s">
        <v>21</v>
      </c>
      <c r="F7" s="29" t="s">
        <v>19</v>
      </c>
      <c r="G7" s="29" t="s">
        <v>20</v>
      </c>
      <c r="H7" s="29" t="s">
        <v>21</v>
      </c>
      <c r="I7" s="29" t="s">
        <v>19</v>
      </c>
      <c r="J7" s="29" t="s">
        <v>20</v>
      </c>
      <c r="K7" s="29" t="s">
        <v>21</v>
      </c>
      <c r="L7" s="29" t="s">
        <v>19</v>
      </c>
      <c r="M7" s="29" t="s">
        <v>20</v>
      </c>
      <c r="N7" s="29" t="s">
        <v>21</v>
      </c>
      <c r="O7" s="29" t="s">
        <v>19</v>
      </c>
      <c r="P7" s="29" t="s">
        <v>20</v>
      </c>
      <c r="Q7" s="12" t="s">
        <v>21</v>
      </c>
      <c r="R7" s="29" t="s">
        <v>19</v>
      </c>
      <c r="S7" s="29" t="s">
        <v>20</v>
      </c>
      <c r="T7" s="12" t="s">
        <v>21</v>
      </c>
      <c r="U7" s="29" t="s">
        <v>19</v>
      </c>
      <c r="V7" s="29" t="s">
        <v>20</v>
      </c>
      <c r="W7" s="29" t="s">
        <v>21</v>
      </c>
      <c r="X7" s="29" t="s">
        <v>19</v>
      </c>
      <c r="Y7" s="29" t="s">
        <v>20</v>
      </c>
      <c r="Z7" s="29" t="s">
        <v>21</v>
      </c>
      <c r="AA7" s="29" t="s">
        <v>19</v>
      </c>
      <c r="AB7" s="29" t="s">
        <v>20</v>
      </c>
      <c r="AC7" s="12" t="s">
        <v>21</v>
      </c>
      <c r="AD7" s="13" t="s">
        <v>21</v>
      </c>
      <c r="AE7" s="14" t="s">
        <v>21</v>
      </c>
      <c r="AF7" s="15" t="s">
        <v>21</v>
      </c>
    </row>
    <row r="8" spans="1:33" ht="10.5" customHeight="1" x14ac:dyDescent="0.15">
      <c r="A8" s="16"/>
      <c r="B8" s="1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7"/>
      <c r="U8" s="6"/>
      <c r="V8" s="6"/>
      <c r="W8" s="6"/>
      <c r="X8" s="6"/>
      <c r="Y8" s="6"/>
      <c r="Z8" s="6"/>
      <c r="AA8" s="6"/>
      <c r="AB8" s="6"/>
      <c r="AC8" s="7"/>
      <c r="AD8" s="18"/>
      <c r="AE8" s="18"/>
      <c r="AF8" s="2"/>
    </row>
    <row r="9" spans="1:33" ht="20.25" customHeight="1" x14ac:dyDescent="0.15">
      <c r="A9" s="19" t="s">
        <v>30</v>
      </c>
      <c r="B9" s="43">
        <v>3</v>
      </c>
      <c r="C9" s="44">
        <f t="shared" ref="C9:AE9" si="0">SUM(C33+C37)</f>
        <v>2471</v>
      </c>
      <c r="D9" s="44">
        <f t="shared" si="0"/>
        <v>3042</v>
      </c>
      <c r="E9" s="44">
        <f>SUM(E33+E37)</f>
        <v>430390</v>
      </c>
      <c r="F9" s="44">
        <f t="shared" si="0"/>
        <v>2108</v>
      </c>
      <c r="G9" s="44">
        <f t="shared" si="0"/>
        <v>2631</v>
      </c>
      <c r="H9" s="44">
        <f t="shared" si="0"/>
        <v>124487</v>
      </c>
      <c r="I9" s="44">
        <f t="shared" si="0"/>
        <v>2084</v>
      </c>
      <c r="J9" s="44">
        <f t="shared" si="0"/>
        <v>2568</v>
      </c>
      <c r="K9" s="44">
        <f t="shared" si="0"/>
        <v>66466</v>
      </c>
      <c r="L9" s="44">
        <f t="shared" si="0"/>
        <v>81</v>
      </c>
      <c r="M9" s="44">
        <f t="shared" si="0"/>
        <v>116</v>
      </c>
      <c r="N9" s="44">
        <f t="shared" si="0"/>
        <v>1035</v>
      </c>
      <c r="O9" s="44">
        <f t="shared" si="0"/>
        <v>550</v>
      </c>
      <c r="P9" s="44">
        <f t="shared" si="0"/>
        <v>570</v>
      </c>
      <c r="Q9" s="44">
        <f t="shared" si="0"/>
        <v>13385</v>
      </c>
      <c r="R9" s="44">
        <f t="shared" si="0"/>
        <v>2089</v>
      </c>
      <c r="S9" s="44">
        <f t="shared" si="0"/>
        <v>2453</v>
      </c>
      <c r="T9" s="44">
        <f t="shared" si="0"/>
        <v>217953</v>
      </c>
      <c r="U9" s="44">
        <f t="shared" si="0"/>
        <v>0</v>
      </c>
      <c r="V9" s="44">
        <f t="shared" si="0"/>
        <v>0</v>
      </c>
      <c r="W9" s="44">
        <f t="shared" si="0"/>
        <v>114</v>
      </c>
      <c r="X9" s="44">
        <f t="shared" si="0"/>
        <v>48</v>
      </c>
      <c r="Y9" s="44">
        <f t="shared" si="0"/>
        <v>54</v>
      </c>
      <c r="Z9" s="44">
        <f t="shared" si="0"/>
        <v>710</v>
      </c>
      <c r="AA9" s="44">
        <f t="shared" si="0"/>
        <v>6</v>
      </c>
      <c r="AB9" s="44">
        <f t="shared" si="0"/>
        <v>6</v>
      </c>
      <c r="AC9" s="44">
        <f t="shared" si="0"/>
        <v>1167</v>
      </c>
      <c r="AD9" s="44">
        <f t="shared" si="0"/>
        <v>4922</v>
      </c>
      <c r="AE9" s="44">
        <f t="shared" si="0"/>
        <v>135</v>
      </c>
      <c r="AF9" s="45">
        <f>SUM(AF13,AF17,AF21,AF25,AF29,AF37)</f>
        <v>16</v>
      </c>
    </row>
    <row r="10" spans="1:33" ht="20.25" customHeight="1" x14ac:dyDescent="0.15">
      <c r="A10" s="20"/>
      <c r="B10" s="43">
        <v>4</v>
      </c>
      <c r="C10" s="44">
        <f>SUM(C$34,C$38)</f>
        <v>2445</v>
      </c>
      <c r="D10" s="44">
        <f>SUM(D$34,D$38)</f>
        <v>2965</v>
      </c>
      <c r="E10" s="44">
        <f t="shared" ref="E10:AE10" si="1">SUM(E$34,E$38)</f>
        <v>424048</v>
      </c>
      <c r="F10" s="44">
        <f t="shared" si="1"/>
        <v>2084</v>
      </c>
      <c r="G10" s="44">
        <f t="shared" si="1"/>
        <v>2563</v>
      </c>
      <c r="H10" s="44">
        <f t="shared" si="1"/>
        <v>120382</v>
      </c>
      <c r="I10" s="44">
        <f t="shared" si="1"/>
        <v>2061</v>
      </c>
      <c r="J10" s="44">
        <f t="shared" si="1"/>
        <v>2506</v>
      </c>
      <c r="K10" s="44">
        <f t="shared" si="1"/>
        <v>66264</v>
      </c>
      <c r="L10" s="44">
        <f t="shared" si="1"/>
        <v>71</v>
      </c>
      <c r="M10" s="44">
        <f t="shared" si="1"/>
        <v>103</v>
      </c>
      <c r="N10" s="44">
        <f t="shared" si="1"/>
        <v>922</v>
      </c>
      <c r="O10" s="44">
        <f t="shared" si="1"/>
        <v>548</v>
      </c>
      <c r="P10" s="44">
        <f t="shared" si="1"/>
        <v>563</v>
      </c>
      <c r="Q10" s="44">
        <f t="shared" si="1"/>
        <v>12913</v>
      </c>
      <c r="R10" s="44">
        <f t="shared" si="1"/>
        <v>2092</v>
      </c>
      <c r="S10" s="44">
        <f t="shared" si="1"/>
        <v>2430</v>
      </c>
      <c r="T10" s="44">
        <f t="shared" si="1"/>
        <v>216438</v>
      </c>
      <c r="U10" s="44">
        <f t="shared" si="1"/>
        <v>0</v>
      </c>
      <c r="V10" s="44">
        <f t="shared" si="1"/>
        <v>0</v>
      </c>
      <c r="W10" s="44">
        <f t="shared" si="1"/>
        <v>84</v>
      </c>
      <c r="X10" s="44">
        <f t="shared" si="1"/>
        <v>45</v>
      </c>
      <c r="Y10" s="44">
        <f t="shared" si="1"/>
        <v>50</v>
      </c>
      <c r="Z10" s="44">
        <f t="shared" si="1"/>
        <v>772</v>
      </c>
      <c r="AA10" s="44">
        <f t="shared" si="1"/>
        <v>9</v>
      </c>
      <c r="AB10" s="44">
        <f t="shared" si="1"/>
        <v>9</v>
      </c>
      <c r="AC10" s="44">
        <f t="shared" si="1"/>
        <v>1210</v>
      </c>
      <c r="AD10" s="44">
        <f>SUM(AD$34,AD$38)</f>
        <v>4858</v>
      </c>
      <c r="AE10" s="44">
        <f t="shared" si="1"/>
        <v>168</v>
      </c>
      <c r="AF10" s="45">
        <f>SUM(AF$34,AF$38)</f>
        <v>42</v>
      </c>
      <c r="AG10" s="21"/>
    </row>
    <row r="11" spans="1:33" ht="20.25" customHeight="1" x14ac:dyDescent="0.15">
      <c r="A11" s="20"/>
      <c r="B11" s="43">
        <v>5</v>
      </c>
      <c r="C11" s="44">
        <f>SUM(C$35,C$39)</f>
        <v>2468</v>
      </c>
      <c r="D11" s="44">
        <f t="shared" ref="D11:AF11" si="2">SUM(D$35,D$39)</f>
        <v>3002</v>
      </c>
      <c r="E11" s="44">
        <f t="shared" si="2"/>
        <v>435864</v>
      </c>
      <c r="F11" s="44">
        <f t="shared" si="2"/>
        <v>2104</v>
      </c>
      <c r="G11" s="44">
        <f t="shared" si="2"/>
        <v>2592</v>
      </c>
      <c r="H11" s="44">
        <f t="shared" si="2"/>
        <v>121316</v>
      </c>
      <c r="I11" s="44">
        <f t="shared" si="2"/>
        <v>2084</v>
      </c>
      <c r="J11" s="44">
        <f t="shared" si="2"/>
        <v>2532</v>
      </c>
      <c r="K11" s="44">
        <f t="shared" si="2"/>
        <v>66960</v>
      </c>
      <c r="L11" s="44">
        <f t="shared" si="2"/>
        <v>71</v>
      </c>
      <c r="M11" s="44">
        <f t="shared" si="2"/>
        <v>105</v>
      </c>
      <c r="N11" s="44">
        <f t="shared" si="2"/>
        <v>953</v>
      </c>
      <c r="O11" s="44">
        <f t="shared" si="2"/>
        <v>559</v>
      </c>
      <c r="P11" s="44">
        <f t="shared" si="2"/>
        <v>573</v>
      </c>
      <c r="Q11" s="44">
        <f t="shared" si="2"/>
        <v>11952</v>
      </c>
      <c r="R11" s="44">
        <f t="shared" si="2"/>
        <v>2149</v>
      </c>
      <c r="S11" s="44">
        <f t="shared" si="2"/>
        <v>2502</v>
      </c>
      <c r="T11" s="44">
        <f t="shared" si="2"/>
        <v>226138</v>
      </c>
      <c r="U11" s="44">
        <f t="shared" si="2"/>
        <v>0</v>
      </c>
      <c r="V11" s="44">
        <f t="shared" si="2"/>
        <v>0</v>
      </c>
      <c r="W11" s="44">
        <f t="shared" si="2"/>
        <v>117</v>
      </c>
      <c r="X11" s="44">
        <f t="shared" si="2"/>
        <v>41</v>
      </c>
      <c r="Y11" s="44">
        <f t="shared" si="2"/>
        <v>49</v>
      </c>
      <c r="Z11" s="44">
        <f t="shared" si="2"/>
        <v>726</v>
      </c>
      <c r="AA11" s="44">
        <f t="shared" si="2"/>
        <v>7</v>
      </c>
      <c r="AB11" s="44">
        <f t="shared" si="2"/>
        <v>7</v>
      </c>
      <c r="AC11" s="44">
        <f t="shared" si="2"/>
        <v>1201</v>
      </c>
      <c r="AD11" s="44">
        <f>SUM(AD$35,AD$39)</f>
        <v>6256</v>
      </c>
      <c r="AE11" s="44">
        <f t="shared" si="2"/>
        <v>169</v>
      </c>
      <c r="AF11" s="45">
        <f t="shared" si="2"/>
        <v>74</v>
      </c>
    </row>
    <row r="12" spans="1:33" ht="20.25" customHeight="1" x14ac:dyDescent="0.15">
      <c r="A12" s="20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6"/>
      <c r="R12" s="44"/>
      <c r="S12" s="44"/>
      <c r="T12" s="46"/>
      <c r="U12" s="44"/>
      <c r="V12" s="44"/>
      <c r="W12" s="44"/>
      <c r="X12" s="44"/>
      <c r="Y12" s="44"/>
      <c r="Z12" s="44"/>
      <c r="AA12" s="44"/>
      <c r="AB12" s="44"/>
      <c r="AC12" s="46"/>
      <c r="AD12" s="44"/>
      <c r="AE12" s="44"/>
      <c r="AF12" s="47"/>
    </row>
    <row r="13" spans="1:33" ht="20.25" customHeight="1" x14ac:dyDescent="0.15">
      <c r="A13" s="19" t="s">
        <v>31</v>
      </c>
      <c r="B13" s="43">
        <v>3</v>
      </c>
      <c r="C13" s="48">
        <v>590</v>
      </c>
      <c r="D13" s="49">
        <v>729</v>
      </c>
      <c r="E13" s="49">
        <v>103137</v>
      </c>
      <c r="F13" s="49">
        <v>531</v>
      </c>
      <c r="G13" s="49">
        <v>667</v>
      </c>
      <c r="H13" s="49">
        <v>30917</v>
      </c>
      <c r="I13" s="49">
        <v>491</v>
      </c>
      <c r="J13" s="49">
        <v>604</v>
      </c>
      <c r="K13" s="49">
        <v>15111</v>
      </c>
      <c r="L13" s="49">
        <v>22</v>
      </c>
      <c r="M13" s="49">
        <v>27</v>
      </c>
      <c r="N13" s="49">
        <v>225</v>
      </c>
      <c r="O13" s="49">
        <v>120</v>
      </c>
      <c r="P13" s="49">
        <v>122</v>
      </c>
      <c r="Q13" s="50">
        <v>2955</v>
      </c>
      <c r="R13" s="49">
        <v>489</v>
      </c>
      <c r="S13" s="49">
        <v>571</v>
      </c>
      <c r="T13" s="50">
        <v>52555</v>
      </c>
      <c r="U13" s="49">
        <v>0</v>
      </c>
      <c r="V13" s="49">
        <v>0</v>
      </c>
      <c r="W13" s="49">
        <v>73</v>
      </c>
      <c r="X13" s="49">
        <v>12</v>
      </c>
      <c r="Y13" s="49">
        <v>12</v>
      </c>
      <c r="Z13" s="49">
        <v>150</v>
      </c>
      <c r="AA13" s="49">
        <v>0</v>
      </c>
      <c r="AB13" s="49">
        <v>0</v>
      </c>
      <c r="AC13" s="50">
        <v>128</v>
      </c>
      <c r="AD13" s="49">
        <v>978</v>
      </c>
      <c r="AE13" s="49">
        <v>37</v>
      </c>
      <c r="AF13" s="47">
        <v>8</v>
      </c>
    </row>
    <row r="14" spans="1:33" ht="20.25" customHeight="1" x14ac:dyDescent="0.15">
      <c r="A14" s="22"/>
      <c r="B14" s="43">
        <v>4</v>
      </c>
      <c r="C14" s="48">
        <v>561</v>
      </c>
      <c r="D14" s="49">
        <v>687</v>
      </c>
      <c r="E14" s="49">
        <v>101271</v>
      </c>
      <c r="F14" s="49">
        <v>509</v>
      </c>
      <c r="G14" s="49">
        <v>631</v>
      </c>
      <c r="H14" s="49">
        <v>28128</v>
      </c>
      <c r="I14" s="49">
        <v>471</v>
      </c>
      <c r="J14" s="49">
        <v>572</v>
      </c>
      <c r="K14" s="49">
        <v>14566</v>
      </c>
      <c r="L14" s="49">
        <v>18</v>
      </c>
      <c r="M14" s="49">
        <v>25</v>
      </c>
      <c r="N14" s="49">
        <v>211</v>
      </c>
      <c r="O14" s="49">
        <v>122</v>
      </c>
      <c r="P14" s="49">
        <v>124</v>
      </c>
      <c r="Q14" s="50">
        <v>3511</v>
      </c>
      <c r="R14" s="49">
        <v>478</v>
      </c>
      <c r="S14" s="49">
        <v>553</v>
      </c>
      <c r="T14" s="50">
        <v>53547</v>
      </c>
      <c r="U14" s="49">
        <v>0</v>
      </c>
      <c r="V14" s="49">
        <v>0</v>
      </c>
      <c r="W14" s="49">
        <v>0</v>
      </c>
      <c r="X14" s="49">
        <v>12</v>
      </c>
      <c r="Y14" s="49">
        <v>13</v>
      </c>
      <c r="Z14" s="49">
        <v>185</v>
      </c>
      <c r="AA14" s="49">
        <v>1</v>
      </c>
      <c r="AB14" s="49">
        <v>1</v>
      </c>
      <c r="AC14" s="50">
        <v>271</v>
      </c>
      <c r="AD14" s="49">
        <v>777</v>
      </c>
      <c r="AE14" s="49">
        <v>58</v>
      </c>
      <c r="AF14" s="47">
        <v>17</v>
      </c>
    </row>
    <row r="15" spans="1:33" ht="20.25" customHeight="1" x14ac:dyDescent="0.15">
      <c r="A15" s="22"/>
      <c r="B15" s="43">
        <v>5</v>
      </c>
      <c r="C15" s="51">
        <v>560</v>
      </c>
      <c r="D15" s="51">
        <v>685</v>
      </c>
      <c r="E15" s="51">
        <f>ROUND(1175955/12,0)</f>
        <v>97996</v>
      </c>
      <c r="F15" s="51">
        <v>517</v>
      </c>
      <c r="G15" s="51">
        <v>637</v>
      </c>
      <c r="H15" s="51">
        <f>ROUND(337789/12,0)</f>
        <v>28149</v>
      </c>
      <c r="I15" s="51">
        <v>476</v>
      </c>
      <c r="J15" s="51">
        <v>572</v>
      </c>
      <c r="K15" s="51">
        <f>ROUND(175439/12,0)</f>
        <v>14620</v>
      </c>
      <c r="L15" s="51">
        <v>16</v>
      </c>
      <c r="M15" s="51">
        <v>24</v>
      </c>
      <c r="N15" s="51">
        <f>ROUND(2321/12,0)</f>
        <v>193</v>
      </c>
      <c r="O15" s="51">
        <v>128</v>
      </c>
      <c r="P15" s="51">
        <v>130</v>
      </c>
      <c r="Q15" s="52">
        <f>ROUND(33413/12,0)</f>
        <v>2784</v>
      </c>
      <c r="R15" s="51">
        <v>477</v>
      </c>
      <c r="S15" s="51">
        <v>555</v>
      </c>
      <c r="T15" s="52">
        <f>ROUND(608432/12,0)</f>
        <v>50703</v>
      </c>
      <c r="U15" s="51">
        <v>0</v>
      </c>
      <c r="V15" s="51">
        <v>0</v>
      </c>
      <c r="W15" s="51">
        <v>0</v>
      </c>
      <c r="X15" s="51">
        <v>10</v>
      </c>
      <c r="Y15" s="51">
        <v>12</v>
      </c>
      <c r="Z15" s="51">
        <f>ROUND(1865/12,0)</f>
        <v>155</v>
      </c>
      <c r="AA15" s="51">
        <v>1</v>
      </c>
      <c r="AB15" s="51">
        <v>1</v>
      </c>
      <c r="AC15" s="52">
        <f>ROUND(3164/12,0)</f>
        <v>264</v>
      </c>
      <c r="AD15" s="51">
        <v>1060</v>
      </c>
      <c r="AE15" s="51">
        <v>68</v>
      </c>
      <c r="AF15" s="47">
        <v>0</v>
      </c>
    </row>
    <row r="16" spans="1:33" ht="20.25" customHeight="1" x14ac:dyDescent="0.15">
      <c r="A16" s="20"/>
      <c r="B16" s="43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51"/>
      <c r="S16" s="51"/>
      <c r="T16" s="52"/>
      <c r="U16" s="51"/>
      <c r="V16" s="51"/>
      <c r="W16" s="51"/>
      <c r="X16" s="51"/>
      <c r="Y16" s="51"/>
      <c r="Z16" s="51"/>
      <c r="AA16" s="51"/>
      <c r="AB16" s="51"/>
      <c r="AC16" s="52"/>
      <c r="AD16" s="51"/>
      <c r="AE16" s="51"/>
      <c r="AF16" s="47"/>
    </row>
    <row r="17" spans="1:32" ht="20.25" customHeight="1" x14ac:dyDescent="0.15">
      <c r="A17" s="19" t="s">
        <v>32</v>
      </c>
      <c r="B17" s="43">
        <v>3</v>
      </c>
      <c r="C17" s="49">
        <v>189</v>
      </c>
      <c r="D17" s="49">
        <v>223</v>
      </c>
      <c r="E17" s="49">
        <v>33424</v>
      </c>
      <c r="F17" s="49">
        <v>156</v>
      </c>
      <c r="G17" s="49">
        <v>186</v>
      </c>
      <c r="H17" s="49">
        <v>9250</v>
      </c>
      <c r="I17" s="49">
        <v>155</v>
      </c>
      <c r="J17" s="49">
        <v>184</v>
      </c>
      <c r="K17" s="49">
        <v>4733</v>
      </c>
      <c r="L17" s="49">
        <v>3</v>
      </c>
      <c r="M17" s="49">
        <v>10</v>
      </c>
      <c r="N17" s="49">
        <v>100</v>
      </c>
      <c r="O17" s="49">
        <v>41</v>
      </c>
      <c r="P17" s="49">
        <v>43</v>
      </c>
      <c r="Q17" s="50">
        <v>1426</v>
      </c>
      <c r="R17" s="49">
        <v>167</v>
      </c>
      <c r="S17" s="49">
        <v>191</v>
      </c>
      <c r="T17" s="50">
        <v>17358</v>
      </c>
      <c r="U17" s="49">
        <v>0</v>
      </c>
      <c r="V17" s="49">
        <v>0</v>
      </c>
      <c r="W17" s="49">
        <v>0</v>
      </c>
      <c r="X17" s="49">
        <v>2</v>
      </c>
      <c r="Y17" s="49">
        <v>2</v>
      </c>
      <c r="Z17" s="49">
        <v>26</v>
      </c>
      <c r="AA17" s="49">
        <v>1</v>
      </c>
      <c r="AB17" s="49">
        <v>1</v>
      </c>
      <c r="AC17" s="50">
        <v>48</v>
      </c>
      <c r="AD17" s="49">
        <v>479</v>
      </c>
      <c r="AE17" s="49">
        <v>4</v>
      </c>
      <c r="AF17" s="47">
        <v>0</v>
      </c>
    </row>
    <row r="18" spans="1:32" ht="20.25" customHeight="1" x14ac:dyDescent="0.15">
      <c r="A18" s="19"/>
      <c r="B18" s="43">
        <v>4</v>
      </c>
      <c r="C18" s="49">
        <v>182</v>
      </c>
      <c r="D18" s="49">
        <v>216</v>
      </c>
      <c r="E18" s="49">
        <v>28468</v>
      </c>
      <c r="F18" s="49">
        <v>149</v>
      </c>
      <c r="G18" s="49">
        <v>180</v>
      </c>
      <c r="H18" s="49">
        <v>9150</v>
      </c>
      <c r="I18" s="49">
        <v>151</v>
      </c>
      <c r="J18" s="49">
        <v>180</v>
      </c>
      <c r="K18" s="49">
        <v>4597</v>
      </c>
      <c r="L18" s="49">
        <v>5</v>
      </c>
      <c r="M18" s="49">
        <v>11</v>
      </c>
      <c r="N18" s="49">
        <v>103</v>
      </c>
      <c r="O18" s="49">
        <v>39</v>
      </c>
      <c r="P18" s="49">
        <v>40</v>
      </c>
      <c r="Q18" s="50">
        <v>957</v>
      </c>
      <c r="R18" s="49">
        <v>164</v>
      </c>
      <c r="S18" s="49">
        <v>187</v>
      </c>
      <c r="T18" s="50">
        <v>12975</v>
      </c>
      <c r="U18" s="49">
        <v>0</v>
      </c>
      <c r="V18" s="49">
        <v>0</v>
      </c>
      <c r="W18" s="49">
        <v>0</v>
      </c>
      <c r="X18" s="49">
        <v>3</v>
      </c>
      <c r="Y18" s="49">
        <v>4</v>
      </c>
      <c r="Z18" s="49">
        <v>73</v>
      </c>
      <c r="AA18" s="49">
        <v>1</v>
      </c>
      <c r="AB18" s="49">
        <v>1</v>
      </c>
      <c r="AC18" s="50">
        <v>45</v>
      </c>
      <c r="AD18" s="49">
        <v>563</v>
      </c>
      <c r="AE18" s="49">
        <v>6</v>
      </c>
      <c r="AF18" s="47">
        <v>0</v>
      </c>
    </row>
    <row r="19" spans="1:32" ht="20.25" customHeight="1" x14ac:dyDescent="0.15">
      <c r="A19" s="19"/>
      <c r="B19" s="43">
        <v>5</v>
      </c>
      <c r="C19" s="51">
        <v>195</v>
      </c>
      <c r="D19" s="51">
        <v>238</v>
      </c>
      <c r="E19" s="51">
        <f>ROUND(391923/12,0)</f>
        <v>32660</v>
      </c>
      <c r="F19" s="51">
        <v>156</v>
      </c>
      <c r="G19" s="51">
        <v>195</v>
      </c>
      <c r="H19" s="51">
        <f>ROUND(116329/12,0)</f>
        <v>9694</v>
      </c>
      <c r="I19" s="51">
        <v>158</v>
      </c>
      <c r="J19" s="51">
        <v>194</v>
      </c>
      <c r="K19" s="51">
        <f>ROUND(56564/12,0)</f>
        <v>4714</v>
      </c>
      <c r="L19" s="51">
        <v>7</v>
      </c>
      <c r="M19" s="51">
        <v>10</v>
      </c>
      <c r="N19" s="51">
        <f>ROUND(1156/12,0)</f>
        <v>96</v>
      </c>
      <c r="O19" s="51">
        <v>44</v>
      </c>
      <c r="P19" s="51">
        <v>44</v>
      </c>
      <c r="Q19" s="52">
        <f>ROUND(12885/12,0)</f>
        <v>1074</v>
      </c>
      <c r="R19" s="51">
        <v>180</v>
      </c>
      <c r="S19" s="51">
        <v>207</v>
      </c>
      <c r="T19" s="52">
        <f>ROUND(191541/12,0)</f>
        <v>15962</v>
      </c>
      <c r="U19" s="51">
        <v>0</v>
      </c>
      <c r="V19" s="51">
        <v>0</v>
      </c>
      <c r="W19" s="51">
        <f>ROUND(269/12,0)</f>
        <v>22</v>
      </c>
      <c r="X19" s="44">
        <v>4</v>
      </c>
      <c r="Y19" s="44">
        <v>5</v>
      </c>
      <c r="Z19" s="51">
        <f>ROUND(1373/12,0)</f>
        <v>114</v>
      </c>
      <c r="AA19" s="51">
        <v>1</v>
      </c>
      <c r="AB19" s="51">
        <v>1</v>
      </c>
      <c r="AC19" s="52">
        <f>ROUND(576/12,0)</f>
        <v>48</v>
      </c>
      <c r="AD19" s="51">
        <v>899</v>
      </c>
      <c r="AE19" s="51">
        <v>3</v>
      </c>
      <c r="AF19" s="47">
        <v>33</v>
      </c>
    </row>
    <row r="20" spans="1:32" ht="20.25" customHeight="1" x14ac:dyDescent="0.15">
      <c r="A20" s="19"/>
      <c r="B20" s="43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51"/>
      <c r="S20" s="51"/>
      <c r="T20" s="52"/>
      <c r="U20" s="51"/>
      <c r="V20" s="51"/>
      <c r="W20" s="51"/>
      <c r="X20" s="44"/>
      <c r="Y20" s="44"/>
      <c r="Z20" s="51"/>
      <c r="AA20" s="51"/>
      <c r="AB20" s="51"/>
      <c r="AC20" s="52"/>
      <c r="AD20" s="51"/>
      <c r="AE20" s="51"/>
      <c r="AF20" s="47"/>
    </row>
    <row r="21" spans="1:32" ht="20.25" customHeight="1" x14ac:dyDescent="0.15">
      <c r="A21" s="19" t="s">
        <v>33</v>
      </c>
      <c r="B21" s="43">
        <v>3</v>
      </c>
      <c r="C21" s="49">
        <v>649</v>
      </c>
      <c r="D21" s="49">
        <v>826</v>
      </c>
      <c r="E21" s="49">
        <v>118650</v>
      </c>
      <c r="F21" s="49">
        <v>550</v>
      </c>
      <c r="G21" s="49">
        <v>712</v>
      </c>
      <c r="H21" s="49">
        <v>35729</v>
      </c>
      <c r="I21" s="49">
        <v>566</v>
      </c>
      <c r="J21" s="49">
        <v>723</v>
      </c>
      <c r="K21" s="49">
        <v>19158</v>
      </c>
      <c r="L21" s="49">
        <v>26</v>
      </c>
      <c r="M21" s="49">
        <v>36</v>
      </c>
      <c r="N21" s="49">
        <v>348</v>
      </c>
      <c r="O21" s="49">
        <v>159</v>
      </c>
      <c r="P21" s="49">
        <v>164</v>
      </c>
      <c r="Q21" s="49">
        <v>3917</v>
      </c>
      <c r="R21" s="49">
        <v>541</v>
      </c>
      <c r="S21" s="49">
        <v>653</v>
      </c>
      <c r="T21" s="49">
        <v>58751</v>
      </c>
      <c r="U21" s="49">
        <v>0</v>
      </c>
      <c r="V21" s="49">
        <v>0</v>
      </c>
      <c r="W21" s="49">
        <v>41</v>
      </c>
      <c r="X21" s="50">
        <v>20</v>
      </c>
      <c r="Y21" s="49">
        <v>25</v>
      </c>
      <c r="Z21" s="49">
        <v>345</v>
      </c>
      <c r="AA21" s="49">
        <v>2</v>
      </c>
      <c r="AB21" s="50">
        <v>2</v>
      </c>
      <c r="AC21" s="49">
        <v>299</v>
      </c>
      <c r="AD21" s="49">
        <v>0</v>
      </c>
      <c r="AE21" s="49">
        <v>53</v>
      </c>
      <c r="AF21" s="47">
        <v>8</v>
      </c>
    </row>
    <row r="22" spans="1:32" ht="20.25" customHeight="1" x14ac:dyDescent="0.15">
      <c r="A22" s="20"/>
      <c r="B22" s="43">
        <v>4</v>
      </c>
      <c r="C22" s="49">
        <v>652</v>
      </c>
      <c r="D22" s="49">
        <v>817</v>
      </c>
      <c r="E22" s="49">
        <v>113783</v>
      </c>
      <c r="F22" s="49">
        <v>543</v>
      </c>
      <c r="G22" s="49">
        <v>695</v>
      </c>
      <c r="H22" s="49">
        <v>35287</v>
      </c>
      <c r="I22" s="49">
        <v>563</v>
      </c>
      <c r="J22" s="49">
        <v>709</v>
      </c>
      <c r="K22" s="49">
        <v>19258</v>
      </c>
      <c r="L22" s="49">
        <v>24</v>
      </c>
      <c r="M22" s="49">
        <v>32</v>
      </c>
      <c r="N22" s="49">
        <v>306</v>
      </c>
      <c r="O22" s="49">
        <v>157</v>
      </c>
      <c r="P22" s="49">
        <v>161</v>
      </c>
      <c r="Q22" s="49">
        <v>4041</v>
      </c>
      <c r="R22" s="49">
        <v>545</v>
      </c>
      <c r="S22" s="49">
        <v>655</v>
      </c>
      <c r="T22" s="49">
        <v>53988</v>
      </c>
      <c r="U22" s="49">
        <v>0</v>
      </c>
      <c r="V22" s="49">
        <v>0</v>
      </c>
      <c r="W22" s="49">
        <v>71</v>
      </c>
      <c r="X22" s="50">
        <v>16</v>
      </c>
      <c r="Y22" s="49">
        <v>18</v>
      </c>
      <c r="Z22" s="49">
        <v>293</v>
      </c>
      <c r="AA22" s="49">
        <v>3</v>
      </c>
      <c r="AB22" s="50">
        <v>3</v>
      </c>
      <c r="AC22" s="49">
        <v>443</v>
      </c>
      <c r="AD22" s="49">
        <v>0</v>
      </c>
      <c r="AE22" s="49">
        <v>72</v>
      </c>
      <c r="AF22" s="47">
        <v>25</v>
      </c>
    </row>
    <row r="23" spans="1:32" ht="20.25" customHeight="1" x14ac:dyDescent="0.15">
      <c r="A23" s="20"/>
      <c r="B23" s="43">
        <v>5</v>
      </c>
      <c r="C23" s="51">
        <v>653</v>
      </c>
      <c r="D23" s="51">
        <v>827</v>
      </c>
      <c r="E23" s="51">
        <f>ROUND(1404083/12,0)</f>
        <v>117007</v>
      </c>
      <c r="F23" s="51">
        <v>550</v>
      </c>
      <c r="G23" s="51">
        <v>712</v>
      </c>
      <c r="H23" s="51">
        <f>ROUND(422819/12,0)</f>
        <v>35235</v>
      </c>
      <c r="I23" s="51">
        <v>569</v>
      </c>
      <c r="J23" s="51">
        <v>720</v>
      </c>
      <c r="K23" s="51">
        <f>ROUND(236108/12,0)</f>
        <v>19676</v>
      </c>
      <c r="L23" s="51">
        <v>28</v>
      </c>
      <c r="M23" s="51">
        <v>43</v>
      </c>
      <c r="N23" s="51">
        <f>ROUND(5015/12,0)</f>
        <v>418</v>
      </c>
      <c r="O23" s="51">
        <v>154</v>
      </c>
      <c r="P23" s="51">
        <v>158</v>
      </c>
      <c r="Q23" s="52">
        <f>ROUND(41482/12,0)</f>
        <v>3457</v>
      </c>
      <c r="R23" s="51">
        <v>557</v>
      </c>
      <c r="S23" s="51">
        <v>674</v>
      </c>
      <c r="T23" s="52">
        <f>ROUND(690109/12,0)</f>
        <v>57509</v>
      </c>
      <c r="U23" s="51">
        <v>0</v>
      </c>
      <c r="V23" s="51">
        <v>0</v>
      </c>
      <c r="W23" s="51">
        <f>ROUND(660/12,0)</f>
        <v>55</v>
      </c>
      <c r="X23" s="51">
        <v>13</v>
      </c>
      <c r="Y23" s="51">
        <v>14</v>
      </c>
      <c r="Z23" s="51">
        <f>ROUND(2718/12,0)</f>
        <v>227</v>
      </c>
      <c r="AA23" s="51">
        <v>2</v>
      </c>
      <c r="AB23" s="51">
        <v>2</v>
      </c>
      <c r="AC23" s="52">
        <f>ROUND(3839/12,0)</f>
        <v>320</v>
      </c>
      <c r="AD23" s="51">
        <v>46</v>
      </c>
      <c r="AE23" s="51">
        <v>57</v>
      </c>
      <c r="AF23" s="47">
        <v>8</v>
      </c>
    </row>
    <row r="24" spans="1:32" ht="20.25" customHeight="1" x14ac:dyDescent="0.15">
      <c r="A24" s="20"/>
      <c r="B24" s="43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51"/>
      <c r="S24" s="51"/>
      <c r="T24" s="52"/>
      <c r="U24" s="51"/>
      <c r="V24" s="51"/>
      <c r="W24" s="51"/>
      <c r="X24" s="51"/>
      <c r="Y24" s="51"/>
      <c r="Z24" s="51"/>
      <c r="AA24" s="51"/>
      <c r="AB24" s="51"/>
      <c r="AC24" s="52"/>
      <c r="AD24" s="51"/>
      <c r="AE24" s="51"/>
      <c r="AF24" s="47"/>
    </row>
    <row r="25" spans="1:32" ht="20.25" customHeight="1" x14ac:dyDescent="0.15">
      <c r="A25" s="19" t="s">
        <v>34</v>
      </c>
      <c r="B25" s="43">
        <v>3</v>
      </c>
      <c r="C25" s="49">
        <v>269</v>
      </c>
      <c r="D25" s="49">
        <v>324</v>
      </c>
      <c r="E25" s="49">
        <v>43668</v>
      </c>
      <c r="F25" s="49">
        <v>218</v>
      </c>
      <c r="G25" s="49">
        <v>266</v>
      </c>
      <c r="H25" s="49">
        <v>12015</v>
      </c>
      <c r="I25" s="49">
        <v>230</v>
      </c>
      <c r="J25" s="49">
        <v>276</v>
      </c>
      <c r="K25" s="49">
        <v>7298</v>
      </c>
      <c r="L25" s="49">
        <v>7</v>
      </c>
      <c r="M25" s="49">
        <v>11</v>
      </c>
      <c r="N25" s="49">
        <v>88</v>
      </c>
      <c r="O25" s="49">
        <v>48</v>
      </c>
      <c r="P25" s="49">
        <v>48</v>
      </c>
      <c r="Q25" s="49">
        <v>845</v>
      </c>
      <c r="R25" s="49">
        <v>234</v>
      </c>
      <c r="S25" s="49">
        <v>266</v>
      </c>
      <c r="T25" s="49">
        <v>21599</v>
      </c>
      <c r="U25" s="49">
        <v>0</v>
      </c>
      <c r="V25" s="49">
        <v>0</v>
      </c>
      <c r="W25" s="49">
        <v>0</v>
      </c>
      <c r="X25" s="50">
        <v>3</v>
      </c>
      <c r="Y25" s="49">
        <v>3</v>
      </c>
      <c r="Z25" s="49">
        <v>30</v>
      </c>
      <c r="AA25" s="49">
        <v>0</v>
      </c>
      <c r="AB25" s="50">
        <v>0</v>
      </c>
      <c r="AC25" s="49">
        <v>137</v>
      </c>
      <c r="AD25" s="49">
        <v>1638</v>
      </c>
      <c r="AE25" s="49">
        <v>18</v>
      </c>
      <c r="AF25" s="47">
        <v>0</v>
      </c>
    </row>
    <row r="26" spans="1:32" ht="20.25" customHeight="1" x14ac:dyDescent="0.15">
      <c r="A26" s="22"/>
      <c r="B26" s="43">
        <v>4</v>
      </c>
      <c r="C26" s="49">
        <v>273</v>
      </c>
      <c r="D26" s="49">
        <v>322</v>
      </c>
      <c r="E26" s="49">
        <v>48539</v>
      </c>
      <c r="F26" s="49">
        <v>224</v>
      </c>
      <c r="G26" s="49">
        <v>268</v>
      </c>
      <c r="H26" s="49">
        <v>11947</v>
      </c>
      <c r="I26" s="49">
        <v>233</v>
      </c>
      <c r="J26" s="49">
        <v>277</v>
      </c>
      <c r="K26" s="49">
        <v>7519</v>
      </c>
      <c r="L26" s="49">
        <v>6</v>
      </c>
      <c r="M26" s="49">
        <v>8</v>
      </c>
      <c r="N26" s="49">
        <v>69</v>
      </c>
      <c r="O26" s="49">
        <v>49</v>
      </c>
      <c r="P26" s="49">
        <v>49</v>
      </c>
      <c r="Q26" s="49">
        <v>526</v>
      </c>
      <c r="R26" s="49">
        <v>243</v>
      </c>
      <c r="S26" s="49">
        <v>275</v>
      </c>
      <c r="T26" s="49">
        <v>26416</v>
      </c>
      <c r="U26" s="49">
        <v>0</v>
      </c>
      <c r="V26" s="49">
        <v>0</v>
      </c>
      <c r="W26" s="49">
        <v>13</v>
      </c>
      <c r="X26" s="50">
        <v>2</v>
      </c>
      <c r="Y26" s="49">
        <v>3</v>
      </c>
      <c r="Z26" s="49">
        <v>30</v>
      </c>
      <c r="AA26" s="49">
        <v>1</v>
      </c>
      <c r="AB26" s="50">
        <v>1</v>
      </c>
      <c r="AC26" s="49">
        <v>90</v>
      </c>
      <c r="AD26" s="49">
        <v>1919</v>
      </c>
      <c r="AE26" s="49">
        <v>10</v>
      </c>
      <c r="AF26" s="47">
        <v>0</v>
      </c>
    </row>
    <row r="27" spans="1:32" ht="20.25" customHeight="1" x14ac:dyDescent="0.15">
      <c r="A27" s="22"/>
      <c r="B27" s="43">
        <v>5</v>
      </c>
      <c r="C27" s="51">
        <v>276</v>
      </c>
      <c r="D27" s="51">
        <v>321</v>
      </c>
      <c r="E27" s="51">
        <f>ROUND(609516/12,0)</f>
        <v>50793</v>
      </c>
      <c r="F27" s="51">
        <v>221</v>
      </c>
      <c r="G27" s="51">
        <v>260</v>
      </c>
      <c r="H27" s="51">
        <f>ROUND(140711/12,0)</f>
        <v>11726</v>
      </c>
      <c r="I27" s="51">
        <v>230</v>
      </c>
      <c r="J27" s="51">
        <v>270</v>
      </c>
      <c r="K27" s="51">
        <f>ROUND(87919/12,0)</f>
        <v>7327</v>
      </c>
      <c r="L27" s="51">
        <v>5</v>
      </c>
      <c r="M27" s="51">
        <v>7</v>
      </c>
      <c r="N27" s="51">
        <f>ROUND(625/12,0)</f>
        <v>52</v>
      </c>
      <c r="O27" s="51">
        <v>56</v>
      </c>
      <c r="P27" s="51">
        <v>57</v>
      </c>
      <c r="Q27" s="52">
        <f>ROUND(10961/12,0)</f>
        <v>913</v>
      </c>
      <c r="R27" s="51">
        <v>250</v>
      </c>
      <c r="S27" s="51">
        <v>283</v>
      </c>
      <c r="T27" s="52">
        <f>ROUND(337353/12,0)</f>
        <v>28113</v>
      </c>
      <c r="U27" s="44">
        <v>0</v>
      </c>
      <c r="V27" s="44">
        <v>0</v>
      </c>
      <c r="W27" s="51">
        <f>ROUND(0/12,0)</f>
        <v>0</v>
      </c>
      <c r="X27" s="51">
        <v>2</v>
      </c>
      <c r="Y27" s="51">
        <v>2</v>
      </c>
      <c r="Z27" s="51">
        <f>ROUND(637/12,0)</f>
        <v>53</v>
      </c>
      <c r="AA27" s="44">
        <v>0</v>
      </c>
      <c r="AB27" s="44">
        <v>0</v>
      </c>
      <c r="AC27" s="52">
        <f>ROUND(1348/12,0)</f>
        <v>112</v>
      </c>
      <c r="AD27" s="51">
        <v>2481</v>
      </c>
      <c r="AE27" s="51">
        <v>16</v>
      </c>
      <c r="AF27" s="47">
        <v>0</v>
      </c>
    </row>
    <row r="28" spans="1:32" ht="20.25" customHeight="1" x14ac:dyDescent="0.15">
      <c r="A28" s="22"/>
      <c r="B28" s="43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51"/>
      <c r="S28" s="51"/>
      <c r="T28" s="52"/>
      <c r="U28" s="44"/>
      <c r="V28" s="44"/>
      <c r="W28" s="51"/>
      <c r="X28" s="51"/>
      <c r="Y28" s="51"/>
      <c r="Z28" s="51"/>
      <c r="AA28" s="44"/>
      <c r="AB28" s="44"/>
      <c r="AC28" s="52"/>
      <c r="AD28" s="51"/>
      <c r="AE28" s="51"/>
      <c r="AF28" s="47"/>
    </row>
    <row r="29" spans="1:32" ht="20.25" customHeight="1" x14ac:dyDescent="0.15">
      <c r="A29" s="19" t="s">
        <v>35</v>
      </c>
      <c r="B29" s="43">
        <v>3</v>
      </c>
      <c r="C29" s="49">
        <v>347</v>
      </c>
      <c r="D29" s="49">
        <v>456</v>
      </c>
      <c r="E29" s="49">
        <v>58924</v>
      </c>
      <c r="F29" s="49">
        <v>292</v>
      </c>
      <c r="G29" s="49">
        <v>389</v>
      </c>
      <c r="H29" s="49">
        <v>16524</v>
      </c>
      <c r="I29" s="49">
        <v>305</v>
      </c>
      <c r="J29" s="49">
        <v>399</v>
      </c>
      <c r="K29" s="49">
        <v>10294</v>
      </c>
      <c r="L29" s="49">
        <v>18</v>
      </c>
      <c r="M29" s="49">
        <v>26</v>
      </c>
      <c r="N29" s="49">
        <v>230</v>
      </c>
      <c r="O29" s="49">
        <v>83</v>
      </c>
      <c r="P29" s="49">
        <v>89</v>
      </c>
      <c r="Q29" s="49">
        <v>2246</v>
      </c>
      <c r="R29" s="49">
        <v>300</v>
      </c>
      <c r="S29" s="49">
        <v>375</v>
      </c>
      <c r="T29" s="49">
        <v>28694</v>
      </c>
      <c r="U29" s="49">
        <v>0</v>
      </c>
      <c r="V29" s="49">
        <v>0</v>
      </c>
      <c r="W29" s="49">
        <v>0</v>
      </c>
      <c r="X29" s="50">
        <v>9</v>
      </c>
      <c r="Y29" s="49">
        <v>10</v>
      </c>
      <c r="Z29" s="49">
        <v>146</v>
      </c>
      <c r="AA29" s="49">
        <v>1</v>
      </c>
      <c r="AB29" s="50">
        <v>1</v>
      </c>
      <c r="AC29" s="49">
        <v>228</v>
      </c>
      <c r="AD29" s="49">
        <v>558</v>
      </c>
      <c r="AE29" s="49">
        <v>4</v>
      </c>
      <c r="AF29" s="47">
        <v>0</v>
      </c>
    </row>
    <row r="30" spans="1:32" ht="20.25" customHeight="1" x14ac:dyDescent="0.15">
      <c r="A30" s="20"/>
      <c r="B30" s="43">
        <v>4</v>
      </c>
      <c r="C30" s="49">
        <v>358</v>
      </c>
      <c r="D30" s="49">
        <v>456</v>
      </c>
      <c r="E30" s="49">
        <v>60070</v>
      </c>
      <c r="F30" s="49">
        <v>302</v>
      </c>
      <c r="G30" s="49">
        <v>388</v>
      </c>
      <c r="H30" s="49">
        <v>17050</v>
      </c>
      <c r="I30" s="49">
        <v>313</v>
      </c>
      <c r="J30" s="49">
        <v>399</v>
      </c>
      <c r="K30" s="49">
        <v>10586</v>
      </c>
      <c r="L30" s="49">
        <v>15</v>
      </c>
      <c r="M30" s="49">
        <v>22</v>
      </c>
      <c r="N30" s="49">
        <v>200</v>
      </c>
      <c r="O30" s="49">
        <v>79</v>
      </c>
      <c r="P30" s="49">
        <v>84</v>
      </c>
      <c r="Q30" s="49">
        <v>2031</v>
      </c>
      <c r="R30" s="49">
        <v>307</v>
      </c>
      <c r="S30" s="49">
        <v>371</v>
      </c>
      <c r="T30" s="49">
        <v>29510</v>
      </c>
      <c r="U30" s="49">
        <v>0</v>
      </c>
      <c r="V30" s="49">
        <v>0</v>
      </c>
      <c r="W30" s="49">
        <v>0</v>
      </c>
      <c r="X30" s="50">
        <v>10</v>
      </c>
      <c r="Y30" s="49">
        <v>10</v>
      </c>
      <c r="Z30" s="49">
        <v>169</v>
      </c>
      <c r="AA30" s="49">
        <v>1</v>
      </c>
      <c r="AB30" s="50">
        <v>1</v>
      </c>
      <c r="AC30" s="49">
        <v>149</v>
      </c>
      <c r="AD30" s="49">
        <v>367</v>
      </c>
      <c r="AE30" s="49">
        <v>9</v>
      </c>
      <c r="AF30" s="47">
        <v>0</v>
      </c>
    </row>
    <row r="31" spans="1:32" s="1" customFormat="1" ht="20.25" customHeight="1" x14ac:dyDescent="0.15">
      <c r="A31" s="28"/>
      <c r="B31" s="53">
        <v>5</v>
      </c>
      <c r="C31" s="49">
        <v>371</v>
      </c>
      <c r="D31" s="49">
        <v>468</v>
      </c>
      <c r="E31" s="49">
        <f>ROUND(767351/12,0)</f>
        <v>63946</v>
      </c>
      <c r="F31" s="49">
        <v>309</v>
      </c>
      <c r="G31" s="49">
        <v>393</v>
      </c>
      <c r="H31" s="49">
        <f>ROUND(214169/12,0)</f>
        <v>17847</v>
      </c>
      <c r="I31" s="49">
        <v>326</v>
      </c>
      <c r="J31" s="49">
        <v>413</v>
      </c>
      <c r="K31" s="49">
        <f>ROUND(131029/12,0)</f>
        <v>10919</v>
      </c>
      <c r="L31" s="49">
        <v>13</v>
      </c>
      <c r="M31" s="49">
        <v>17</v>
      </c>
      <c r="N31" s="49">
        <f>ROUND(1945/12,0)</f>
        <v>162</v>
      </c>
      <c r="O31" s="49">
        <v>77</v>
      </c>
      <c r="P31" s="49">
        <v>82</v>
      </c>
      <c r="Q31" s="50">
        <f>ROUND(22937/12,0)</f>
        <v>1911</v>
      </c>
      <c r="R31" s="49">
        <v>324</v>
      </c>
      <c r="S31" s="49">
        <v>390</v>
      </c>
      <c r="T31" s="50">
        <f>ROUND(386126/12,0)</f>
        <v>32177</v>
      </c>
      <c r="U31" s="49">
        <v>0</v>
      </c>
      <c r="V31" s="49">
        <v>0</v>
      </c>
      <c r="W31" s="49">
        <f>ROUND(474/12,0)</f>
        <v>40</v>
      </c>
      <c r="X31" s="49">
        <v>8</v>
      </c>
      <c r="Y31" s="49">
        <v>11</v>
      </c>
      <c r="Z31" s="49">
        <f>ROUND(1772/12,0)</f>
        <v>148</v>
      </c>
      <c r="AA31" s="49">
        <v>1</v>
      </c>
      <c r="AB31" s="49">
        <v>1</v>
      </c>
      <c r="AC31" s="50">
        <f>ROUND(2056/12,0)</f>
        <v>171</v>
      </c>
      <c r="AD31" s="49">
        <v>520</v>
      </c>
      <c r="AE31" s="49">
        <v>17</v>
      </c>
      <c r="AF31" s="47">
        <v>33</v>
      </c>
    </row>
    <row r="32" spans="1:32" ht="20.25" customHeight="1" x14ac:dyDescent="0.15">
      <c r="A32" s="19"/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55"/>
      <c r="S32" s="55"/>
      <c r="T32" s="56"/>
      <c r="U32" s="55"/>
      <c r="V32" s="55"/>
      <c r="W32" s="55"/>
      <c r="X32" s="55"/>
      <c r="Y32" s="55"/>
      <c r="Z32" s="55"/>
      <c r="AA32" s="55"/>
      <c r="AB32" s="55"/>
      <c r="AC32" s="56"/>
      <c r="AD32" s="55"/>
      <c r="AE32" s="55"/>
      <c r="AF32" s="47"/>
    </row>
    <row r="33" spans="1:32" ht="20.25" customHeight="1" x14ac:dyDescent="0.15">
      <c r="A33" s="19" t="s">
        <v>36</v>
      </c>
      <c r="B33" s="43">
        <v>3</v>
      </c>
      <c r="C33" s="49">
        <f>SUM(C13,C17,C21,C25,C29)</f>
        <v>2044</v>
      </c>
      <c r="D33" s="49">
        <f t="shared" ref="D33:AE33" si="3">SUM(D13,D17,D21,D25,D29)</f>
        <v>2558</v>
      </c>
      <c r="E33" s="49">
        <f t="shared" si="3"/>
        <v>357803</v>
      </c>
      <c r="F33" s="49">
        <f t="shared" si="3"/>
        <v>1747</v>
      </c>
      <c r="G33" s="49">
        <f t="shared" si="3"/>
        <v>2220</v>
      </c>
      <c r="H33" s="49">
        <f t="shared" si="3"/>
        <v>104435</v>
      </c>
      <c r="I33" s="49">
        <f t="shared" si="3"/>
        <v>1747</v>
      </c>
      <c r="J33" s="49">
        <f t="shared" si="3"/>
        <v>2186</v>
      </c>
      <c r="K33" s="49">
        <f t="shared" si="3"/>
        <v>56594</v>
      </c>
      <c r="L33" s="49">
        <f t="shared" si="3"/>
        <v>76</v>
      </c>
      <c r="M33" s="49">
        <f t="shared" si="3"/>
        <v>110</v>
      </c>
      <c r="N33" s="49">
        <f t="shared" si="3"/>
        <v>991</v>
      </c>
      <c r="O33" s="49">
        <f t="shared" si="3"/>
        <v>451</v>
      </c>
      <c r="P33" s="49">
        <f t="shared" si="3"/>
        <v>466</v>
      </c>
      <c r="Q33" s="50">
        <f t="shared" si="3"/>
        <v>11389</v>
      </c>
      <c r="R33" s="49">
        <f t="shared" si="3"/>
        <v>1731</v>
      </c>
      <c r="S33" s="49">
        <f t="shared" si="3"/>
        <v>2056</v>
      </c>
      <c r="T33" s="50">
        <f t="shared" si="3"/>
        <v>178957</v>
      </c>
      <c r="U33" s="49">
        <f t="shared" si="3"/>
        <v>0</v>
      </c>
      <c r="V33" s="49">
        <f t="shared" si="3"/>
        <v>0</v>
      </c>
      <c r="W33" s="49">
        <f t="shared" si="3"/>
        <v>114</v>
      </c>
      <c r="X33" s="49">
        <f t="shared" si="3"/>
        <v>46</v>
      </c>
      <c r="Y33" s="49">
        <f t="shared" si="3"/>
        <v>52</v>
      </c>
      <c r="Z33" s="49">
        <f t="shared" si="3"/>
        <v>697</v>
      </c>
      <c r="AA33" s="49">
        <f t="shared" si="3"/>
        <v>4</v>
      </c>
      <c r="AB33" s="49">
        <f t="shared" si="3"/>
        <v>4</v>
      </c>
      <c r="AC33" s="50">
        <f t="shared" si="3"/>
        <v>840</v>
      </c>
      <c r="AD33" s="49">
        <f t="shared" si="3"/>
        <v>3653</v>
      </c>
      <c r="AE33" s="44">
        <f t="shared" si="3"/>
        <v>116</v>
      </c>
      <c r="AF33" s="45">
        <f>SUM(AF13,AF17,AF21,AF25,AF29)</f>
        <v>16</v>
      </c>
    </row>
    <row r="34" spans="1:32" ht="20.25" customHeight="1" x14ac:dyDescent="0.15">
      <c r="A34" s="22"/>
      <c r="B34" s="43">
        <v>4</v>
      </c>
      <c r="C34" s="49">
        <f t="shared" ref="C34:AE34" si="4">SUM(C14,C18,C22,C26,C30)</f>
        <v>2026</v>
      </c>
      <c r="D34" s="49">
        <f t="shared" si="4"/>
        <v>2498</v>
      </c>
      <c r="E34" s="49">
        <f t="shared" si="4"/>
        <v>352131</v>
      </c>
      <c r="F34" s="49">
        <f>SUM(F14,F18,F22,F26,F30)</f>
        <v>1727</v>
      </c>
      <c r="G34" s="49">
        <f t="shared" si="4"/>
        <v>2162</v>
      </c>
      <c r="H34" s="49">
        <f t="shared" si="4"/>
        <v>101562</v>
      </c>
      <c r="I34" s="49">
        <f t="shared" si="4"/>
        <v>1731</v>
      </c>
      <c r="J34" s="49">
        <f t="shared" si="4"/>
        <v>2137</v>
      </c>
      <c r="K34" s="49">
        <f t="shared" si="4"/>
        <v>56526</v>
      </c>
      <c r="L34" s="49">
        <f t="shared" si="4"/>
        <v>68</v>
      </c>
      <c r="M34" s="49">
        <f t="shared" si="4"/>
        <v>98</v>
      </c>
      <c r="N34" s="49">
        <f t="shared" si="4"/>
        <v>889</v>
      </c>
      <c r="O34" s="49">
        <f t="shared" si="4"/>
        <v>446</v>
      </c>
      <c r="P34" s="49">
        <f t="shared" si="4"/>
        <v>458</v>
      </c>
      <c r="Q34" s="50">
        <f t="shared" si="4"/>
        <v>11066</v>
      </c>
      <c r="R34" s="49">
        <f t="shared" si="4"/>
        <v>1737</v>
      </c>
      <c r="S34" s="49">
        <f t="shared" si="4"/>
        <v>2041</v>
      </c>
      <c r="T34" s="50">
        <f t="shared" si="4"/>
        <v>176436</v>
      </c>
      <c r="U34" s="49">
        <f t="shared" si="4"/>
        <v>0</v>
      </c>
      <c r="V34" s="49">
        <f t="shared" si="4"/>
        <v>0</v>
      </c>
      <c r="W34" s="49">
        <f t="shared" si="4"/>
        <v>84</v>
      </c>
      <c r="X34" s="49">
        <f t="shared" si="4"/>
        <v>43</v>
      </c>
      <c r="Y34" s="49">
        <f t="shared" si="4"/>
        <v>48</v>
      </c>
      <c r="Z34" s="49">
        <f t="shared" si="4"/>
        <v>750</v>
      </c>
      <c r="AA34" s="49">
        <f t="shared" si="4"/>
        <v>7</v>
      </c>
      <c r="AB34" s="49">
        <f t="shared" si="4"/>
        <v>7</v>
      </c>
      <c r="AC34" s="50">
        <f t="shared" si="4"/>
        <v>998</v>
      </c>
      <c r="AD34" s="49">
        <f t="shared" si="4"/>
        <v>3626</v>
      </c>
      <c r="AE34" s="44">
        <f t="shared" si="4"/>
        <v>155</v>
      </c>
      <c r="AF34" s="45">
        <f>SUM(AF14,AF18,AF22,AF26,AF30)</f>
        <v>42</v>
      </c>
    </row>
    <row r="35" spans="1:32" ht="20.25" customHeight="1" x14ac:dyDescent="0.15">
      <c r="A35" s="22"/>
      <c r="B35" s="43">
        <v>5</v>
      </c>
      <c r="C35" s="49">
        <f>SUM(C$15,C$19,C$23,C$27,C$31)</f>
        <v>2055</v>
      </c>
      <c r="D35" s="49">
        <f t="shared" ref="D35:AE35" si="5">SUM(D$15,D$19,D$23,D$27,D$31)</f>
        <v>2539</v>
      </c>
      <c r="E35" s="49">
        <f>SUM(E$15,E$19,E$23,E$27,E$31)</f>
        <v>362402</v>
      </c>
      <c r="F35" s="49">
        <f>SUM(F$15,F$19,F$23,F$27,F$31)</f>
        <v>1753</v>
      </c>
      <c r="G35" s="49">
        <f t="shared" si="5"/>
        <v>2197</v>
      </c>
      <c r="H35" s="49">
        <f t="shared" si="5"/>
        <v>102651</v>
      </c>
      <c r="I35" s="49">
        <f t="shared" si="5"/>
        <v>1759</v>
      </c>
      <c r="J35" s="49">
        <f t="shared" si="5"/>
        <v>2169</v>
      </c>
      <c r="K35" s="49">
        <f t="shared" si="5"/>
        <v>57256</v>
      </c>
      <c r="L35" s="49">
        <f t="shared" si="5"/>
        <v>69</v>
      </c>
      <c r="M35" s="49">
        <f t="shared" si="5"/>
        <v>101</v>
      </c>
      <c r="N35" s="49">
        <f t="shared" si="5"/>
        <v>921</v>
      </c>
      <c r="O35" s="49">
        <f t="shared" si="5"/>
        <v>459</v>
      </c>
      <c r="P35" s="49">
        <f t="shared" si="5"/>
        <v>471</v>
      </c>
      <c r="Q35" s="49">
        <f t="shared" si="5"/>
        <v>10139</v>
      </c>
      <c r="R35" s="49">
        <f t="shared" si="5"/>
        <v>1788</v>
      </c>
      <c r="S35" s="49">
        <f t="shared" si="5"/>
        <v>2109</v>
      </c>
      <c r="T35" s="49">
        <f t="shared" si="5"/>
        <v>184464</v>
      </c>
      <c r="U35" s="49">
        <f t="shared" si="5"/>
        <v>0</v>
      </c>
      <c r="V35" s="49">
        <f t="shared" si="5"/>
        <v>0</v>
      </c>
      <c r="W35" s="49">
        <f t="shared" si="5"/>
        <v>117</v>
      </c>
      <c r="X35" s="49">
        <f t="shared" si="5"/>
        <v>37</v>
      </c>
      <c r="Y35" s="49">
        <f t="shared" si="5"/>
        <v>44</v>
      </c>
      <c r="Z35" s="49">
        <f t="shared" si="5"/>
        <v>697</v>
      </c>
      <c r="AA35" s="49">
        <f t="shared" si="5"/>
        <v>5</v>
      </c>
      <c r="AB35" s="49">
        <f t="shared" si="5"/>
        <v>5</v>
      </c>
      <c r="AC35" s="49">
        <f t="shared" si="5"/>
        <v>915</v>
      </c>
      <c r="AD35" s="49">
        <f>SUM(AD$15,AD$19,AD$23,AD$27,AD$31)</f>
        <v>5006</v>
      </c>
      <c r="AE35" s="49">
        <f t="shared" si="5"/>
        <v>161</v>
      </c>
      <c r="AF35" s="47">
        <f>SUM(AF$15,AF$19,AF$23,AF$27,AF$31)</f>
        <v>74</v>
      </c>
    </row>
    <row r="36" spans="1:32" ht="20.25" customHeight="1" x14ac:dyDescent="0.15">
      <c r="A36" s="20"/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  <c r="R36" s="55"/>
      <c r="S36" s="55"/>
      <c r="T36" s="56"/>
      <c r="U36" s="55"/>
      <c r="V36" s="55"/>
      <c r="W36" s="55"/>
      <c r="X36" s="55"/>
      <c r="Y36" s="55"/>
      <c r="Z36" s="55"/>
      <c r="AA36" s="55"/>
      <c r="AB36" s="55"/>
      <c r="AC36" s="56"/>
      <c r="AD36" s="55"/>
      <c r="AE36" s="55"/>
      <c r="AF36" s="47"/>
    </row>
    <row r="37" spans="1:32" ht="20.25" customHeight="1" x14ac:dyDescent="0.15">
      <c r="A37" s="19" t="s">
        <v>37</v>
      </c>
      <c r="B37" s="43">
        <v>3</v>
      </c>
      <c r="C37" s="49">
        <v>427</v>
      </c>
      <c r="D37" s="49">
        <v>484</v>
      </c>
      <c r="E37" s="49">
        <v>72587</v>
      </c>
      <c r="F37" s="49">
        <v>361</v>
      </c>
      <c r="G37" s="49">
        <v>411</v>
      </c>
      <c r="H37" s="49">
        <v>20052</v>
      </c>
      <c r="I37" s="49">
        <v>337</v>
      </c>
      <c r="J37" s="49">
        <v>382</v>
      </c>
      <c r="K37" s="49">
        <v>9872</v>
      </c>
      <c r="L37" s="49">
        <v>5</v>
      </c>
      <c r="M37" s="49">
        <v>6</v>
      </c>
      <c r="N37" s="49">
        <v>44</v>
      </c>
      <c r="O37" s="49">
        <v>99</v>
      </c>
      <c r="P37" s="49">
        <v>104</v>
      </c>
      <c r="Q37" s="50">
        <v>1996</v>
      </c>
      <c r="R37" s="49">
        <v>358</v>
      </c>
      <c r="S37" s="49">
        <v>397</v>
      </c>
      <c r="T37" s="50">
        <v>38996</v>
      </c>
      <c r="U37" s="49">
        <v>0</v>
      </c>
      <c r="V37" s="49">
        <v>0</v>
      </c>
      <c r="W37" s="49">
        <v>0</v>
      </c>
      <c r="X37" s="49">
        <v>2</v>
      </c>
      <c r="Y37" s="49">
        <v>2</v>
      </c>
      <c r="Z37" s="49">
        <v>13</v>
      </c>
      <c r="AA37" s="49">
        <v>2</v>
      </c>
      <c r="AB37" s="49">
        <v>2</v>
      </c>
      <c r="AC37" s="50">
        <v>327</v>
      </c>
      <c r="AD37" s="49">
        <v>1269</v>
      </c>
      <c r="AE37" s="44">
        <v>19</v>
      </c>
      <c r="AF37" s="45">
        <v>0</v>
      </c>
    </row>
    <row r="38" spans="1:32" ht="20.25" customHeight="1" x14ac:dyDescent="0.15">
      <c r="A38" s="20"/>
      <c r="B38" s="43">
        <v>4</v>
      </c>
      <c r="C38" s="49">
        <v>419</v>
      </c>
      <c r="D38" s="49">
        <v>467</v>
      </c>
      <c r="E38" s="49">
        <v>71917</v>
      </c>
      <c r="F38" s="49">
        <v>357</v>
      </c>
      <c r="G38" s="49">
        <v>401</v>
      </c>
      <c r="H38" s="49">
        <v>18820</v>
      </c>
      <c r="I38" s="49">
        <v>330</v>
      </c>
      <c r="J38" s="49">
        <v>369</v>
      </c>
      <c r="K38" s="49">
        <v>9738</v>
      </c>
      <c r="L38" s="49">
        <v>3</v>
      </c>
      <c r="M38" s="49">
        <v>5</v>
      </c>
      <c r="N38" s="49">
        <v>33</v>
      </c>
      <c r="O38" s="49">
        <v>102</v>
      </c>
      <c r="P38" s="49">
        <v>105</v>
      </c>
      <c r="Q38" s="49">
        <v>1847</v>
      </c>
      <c r="R38" s="49">
        <v>355</v>
      </c>
      <c r="S38" s="49">
        <v>389</v>
      </c>
      <c r="T38" s="49">
        <v>40002</v>
      </c>
      <c r="U38" s="49">
        <v>0</v>
      </c>
      <c r="V38" s="49">
        <v>0</v>
      </c>
      <c r="W38" s="49">
        <v>0</v>
      </c>
      <c r="X38" s="50">
        <v>2</v>
      </c>
      <c r="Y38" s="49">
        <v>2</v>
      </c>
      <c r="Z38" s="49">
        <v>22</v>
      </c>
      <c r="AA38" s="49">
        <v>2</v>
      </c>
      <c r="AB38" s="50">
        <v>2</v>
      </c>
      <c r="AC38" s="49">
        <v>212</v>
      </c>
      <c r="AD38" s="49">
        <v>1232</v>
      </c>
      <c r="AE38" s="49">
        <v>13</v>
      </c>
      <c r="AF38" s="47">
        <v>0</v>
      </c>
    </row>
    <row r="39" spans="1:32" ht="20.25" customHeight="1" x14ac:dyDescent="0.15">
      <c r="A39" s="20"/>
      <c r="B39" s="43">
        <v>5</v>
      </c>
      <c r="C39" s="49">
        <v>413</v>
      </c>
      <c r="D39" s="49">
        <v>463</v>
      </c>
      <c r="E39" s="49">
        <v>73462</v>
      </c>
      <c r="F39" s="49">
        <v>351</v>
      </c>
      <c r="G39" s="49">
        <v>395</v>
      </c>
      <c r="H39" s="49">
        <f>ROUND(223981/12,0)</f>
        <v>18665</v>
      </c>
      <c r="I39" s="49">
        <v>325</v>
      </c>
      <c r="J39" s="49">
        <v>363</v>
      </c>
      <c r="K39" s="49">
        <f>ROUND(116453/12,0)</f>
        <v>9704</v>
      </c>
      <c r="L39" s="49">
        <v>2</v>
      </c>
      <c r="M39" s="49">
        <v>4</v>
      </c>
      <c r="N39" s="49">
        <f>ROUND(383/12,0)</f>
        <v>32</v>
      </c>
      <c r="O39" s="49">
        <v>100</v>
      </c>
      <c r="P39" s="49">
        <v>102</v>
      </c>
      <c r="Q39" s="49">
        <v>1813</v>
      </c>
      <c r="R39" s="49">
        <v>361</v>
      </c>
      <c r="S39" s="49">
        <v>393</v>
      </c>
      <c r="T39" s="49">
        <v>41674</v>
      </c>
      <c r="U39" s="49">
        <v>0</v>
      </c>
      <c r="V39" s="49">
        <v>0</v>
      </c>
      <c r="W39" s="49">
        <f>ROUND(0/12,0)</f>
        <v>0</v>
      </c>
      <c r="X39" s="50">
        <v>4</v>
      </c>
      <c r="Y39" s="49">
        <v>5</v>
      </c>
      <c r="Z39" s="49">
        <f>ROUND(351/12,0)</f>
        <v>29</v>
      </c>
      <c r="AA39" s="49">
        <v>2</v>
      </c>
      <c r="AB39" s="50">
        <v>2</v>
      </c>
      <c r="AC39" s="49">
        <f>ROUND(3436/12,0)</f>
        <v>286</v>
      </c>
      <c r="AD39" s="49">
        <v>1250</v>
      </c>
      <c r="AE39" s="49">
        <v>8</v>
      </c>
      <c r="AF39" s="47">
        <v>0</v>
      </c>
    </row>
    <row r="40" spans="1:32" ht="10.5" customHeight="1" thickBot="1" x14ac:dyDescent="0.2">
      <c r="A40" s="23"/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5"/>
      <c r="S40" s="25"/>
      <c r="T40" s="26"/>
      <c r="U40" s="25"/>
      <c r="V40" s="25"/>
      <c r="W40" s="25"/>
      <c r="X40" s="25"/>
      <c r="Y40" s="25"/>
      <c r="Z40" s="25"/>
      <c r="AA40" s="25"/>
      <c r="AB40" s="25"/>
      <c r="AC40" s="26"/>
      <c r="AD40" s="25"/>
      <c r="AE40" s="25"/>
      <c r="AF40" s="27"/>
    </row>
    <row r="41" spans="1:32" ht="14.25" x14ac:dyDescent="0.15">
      <c r="A41" s="8" t="s">
        <v>18</v>
      </c>
      <c r="B41" s="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5"/>
      <c r="R41" s="3"/>
      <c r="S41" s="3"/>
      <c r="T41" s="5"/>
      <c r="U41" s="3"/>
      <c r="V41" s="3"/>
      <c r="W41" s="3"/>
      <c r="X41" s="3"/>
      <c r="Y41" s="4" t="s">
        <v>25</v>
      </c>
      <c r="Z41" s="3" t="s">
        <v>27</v>
      </c>
      <c r="AA41" s="3"/>
      <c r="AB41" s="3"/>
      <c r="AC41" s="5"/>
      <c r="AD41" s="3"/>
      <c r="AE41" s="4"/>
      <c r="AF41" s="4"/>
    </row>
    <row r="42" spans="1:32" ht="14.25" x14ac:dyDescent="0.15">
      <c r="A42" s="8" t="s">
        <v>17</v>
      </c>
      <c r="B42" s="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5"/>
      <c r="R42" s="3"/>
      <c r="S42" s="3"/>
      <c r="T42" s="5"/>
      <c r="U42" s="3"/>
      <c r="V42" s="3"/>
      <c r="W42" s="3"/>
      <c r="X42" s="3"/>
      <c r="Y42" s="3"/>
      <c r="Z42" s="3" t="s">
        <v>24</v>
      </c>
      <c r="AA42" s="3"/>
      <c r="AB42" s="3"/>
      <c r="AC42" s="5"/>
      <c r="AD42" s="3"/>
      <c r="AE42" s="4"/>
      <c r="AF42" s="4"/>
    </row>
    <row r="43" spans="1:32" ht="20.100000000000001" customHeight="1" x14ac:dyDescent="0.15">
      <c r="A43" s="3"/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5"/>
      <c r="R43" s="3"/>
      <c r="S43" s="3"/>
      <c r="T43" s="5"/>
      <c r="U43" s="3"/>
      <c r="V43" s="3"/>
      <c r="W43" s="3"/>
      <c r="X43" s="3"/>
      <c r="Y43" s="3"/>
      <c r="Z43" s="3"/>
      <c r="AA43" s="3"/>
      <c r="AB43" s="3"/>
      <c r="AC43" s="5"/>
      <c r="AD43" s="3"/>
      <c r="AE43" s="3"/>
      <c r="AF43" s="3"/>
    </row>
    <row r="44" spans="1:32" ht="20.100000000000001" customHeight="1" x14ac:dyDescent="0.15">
      <c r="A44" s="32"/>
    </row>
  </sheetData>
  <mergeCells count="14">
    <mergeCell ref="AF5:AF6"/>
    <mergeCell ref="O5:Q5"/>
    <mergeCell ref="R5:T5"/>
    <mergeCell ref="U5:W5"/>
    <mergeCell ref="X5:Z5"/>
    <mergeCell ref="AA5:AC5"/>
    <mergeCell ref="AE5:AE6"/>
    <mergeCell ref="AD5:AD6"/>
    <mergeCell ref="I5:K5"/>
    <mergeCell ref="L5:N5"/>
    <mergeCell ref="B5:B7"/>
    <mergeCell ref="A5:A7"/>
    <mergeCell ref="C5:E5"/>
    <mergeCell ref="F5:H5"/>
  </mergeCells>
  <phoneticPr fontId="2"/>
  <printOptions horizontalCentered="1"/>
  <pageMargins left="0.70866141732283472" right="0.70866141732283472" top="0.78740157480314965" bottom="0.19685039370078741" header="0.51181102362204722" footer="0.51181102362204722"/>
  <pageSetup paperSize="9" scale="80" orientation="portrait" r:id="rId1"/>
  <headerFooter alignWithMargins="0"/>
  <colBreaks count="1" manualBreakCount="1">
    <brk id="14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12-03生活保護の状況</vt:lpstr>
      <vt:lpstr>'12-03生活保護の状況'!Print_Area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2024-03-08T09:17:51Z</dcterms:created>
  <dcterms:modified xsi:type="dcterms:W3CDTF">2026-02-17T09:58:06Z</dcterms:modified>
  <cp:contentStatus/>
</cp:coreProperties>
</file>